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cob-isilp-01\Dsg_library\LIBRARY\9-DRP\FORMS\External\"/>
    </mc:Choice>
  </mc:AlternateContent>
  <xr:revisionPtr revIDLastSave="0" documentId="13_ncr:1_{88003886-B0CA-4A5B-9215-D171FAECE708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Main Sheet" sheetId="1" r:id="rId1"/>
    <sheet name="Gravity Sewer" sheetId="2" r:id="rId2"/>
    <sheet name="Other Costs" sheetId="3" r:id="rId3"/>
  </sheets>
  <definedNames>
    <definedName name="_xlnm.Print_Area" localSheetId="0">'Main Sheet'!$A$1:$F$109</definedName>
    <definedName name="_xlnm.Print_Titles" localSheetId="0">'Main Sheet'!$1:$7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F105" i="1" s="1"/>
  <c r="P8" i="2"/>
  <c r="E2" i="3"/>
  <c r="B2" i="3"/>
  <c r="H8" i="2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2" i="3"/>
  <c r="A5" i="3"/>
  <c r="F40" i="3"/>
  <c r="F95" i="1"/>
  <c r="B51" i="1"/>
  <c r="K44" i="2"/>
  <c r="M43" i="2"/>
  <c r="M42" i="2"/>
  <c r="M41" i="2"/>
  <c r="M40" i="2"/>
  <c r="M39" i="2"/>
  <c r="M38" i="2"/>
  <c r="M37" i="2"/>
  <c r="M36" i="2"/>
  <c r="M35" i="2"/>
  <c r="M34" i="2"/>
  <c r="M33" i="2"/>
  <c r="O33" i="2" s="1"/>
  <c r="P33" i="2" s="1"/>
  <c r="M32" i="2"/>
  <c r="M31" i="2"/>
  <c r="O31" i="2" s="1"/>
  <c r="P31" i="2" s="1"/>
  <c r="M30" i="2"/>
  <c r="O30" i="2" s="1"/>
  <c r="P30" i="2" s="1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O17" i="2" s="1"/>
  <c r="P17" i="2" s="1"/>
  <c r="M16" i="2"/>
  <c r="M15" i="2"/>
  <c r="M14" i="2"/>
  <c r="O14" i="2" s="1"/>
  <c r="P14" i="2" s="1"/>
  <c r="M13" i="2"/>
  <c r="M12" i="2"/>
  <c r="O12" i="2" s="1"/>
  <c r="P12" i="2" s="1"/>
  <c r="M11" i="2"/>
  <c r="O11" i="2" s="1"/>
  <c r="P11" i="2" s="1"/>
  <c r="W34" i="2"/>
  <c r="V34" i="2"/>
  <c r="U34" i="2"/>
  <c r="W33" i="2"/>
  <c r="V33" i="2"/>
  <c r="U33" i="2"/>
  <c r="W32" i="2"/>
  <c r="V32" i="2"/>
  <c r="U32" i="2"/>
  <c r="F9" i="1"/>
  <c r="F10" i="1"/>
  <c r="F11" i="1"/>
  <c r="F12" i="1"/>
  <c r="F13" i="1"/>
  <c r="F15" i="1"/>
  <c r="F16" i="1"/>
  <c r="F17" i="1"/>
  <c r="F18" i="1"/>
  <c r="F19" i="1"/>
  <c r="K45" i="2"/>
  <c r="D52" i="1"/>
  <c r="D106" i="1"/>
  <c r="F106" i="1" s="1"/>
  <c r="N43" i="2"/>
  <c r="L43" i="2"/>
  <c r="N42" i="2"/>
  <c r="L42" i="2"/>
  <c r="O42" i="2" s="1"/>
  <c r="P42" i="2" s="1"/>
  <c r="N41" i="2"/>
  <c r="L41" i="2"/>
  <c r="O41" i="2" s="1"/>
  <c r="P41" i="2" s="1"/>
  <c r="N40" i="2"/>
  <c r="L40" i="2"/>
  <c r="O40" i="2"/>
  <c r="P40" i="2" s="1"/>
  <c r="N39" i="2"/>
  <c r="L39" i="2"/>
  <c r="O39" i="2"/>
  <c r="P39" i="2"/>
  <c r="N38" i="2"/>
  <c r="L38" i="2"/>
  <c r="O38" i="2" s="1"/>
  <c r="P38" i="2" s="1"/>
  <c r="N37" i="2"/>
  <c r="O37" i="2" s="1"/>
  <c r="P37" i="2" s="1"/>
  <c r="L37" i="2"/>
  <c r="N36" i="2"/>
  <c r="L36" i="2"/>
  <c r="O36" i="2" s="1"/>
  <c r="P36" i="2" s="1"/>
  <c r="N35" i="2"/>
  <c r="L35" i="2"/>
  <c r="O35" i="2" s="1"/>
  <c r="P35" i="2" s="1"/>
  <c r="N34" i="2"/>
  <c r="L34" i="2"/>
  <c r="O34" i="2" s="1"/>
  <c r="P34" i="2" s="1"/>
  <c r="N33" i="2"/>
  <c r="L33" i="2"/>
  <c r="N32" i="2"/>
  <c r="L32" i="2"/>
  <c r="O32" i="2"/>
  <c r="P32" i="2" s="1"/>
  <c r="N31" i="2"/>
  <c r="L31" i="2"/>
  <c r="N30" i="2"/>
  <c r="L30" i="2"/>
  <c r="N29" i="2"/>
  <c r="L29" i="2"/>
  <c r="O29" i="2"/>
  <c r="P29" i="2" s="1"/>
  <c r="N28" i="2"/>
  <c r="L28" i="2"/>
  <c r="O28" i="2"/>
  <c r="P28" i="2" s="1"/>
  <c r="N27" i="2"/>
  <c r="L27" i="2"/>
  <c r="O27" i="2" s="1"/>
  <c r="P27" i="2" s="1"/>
  <c r="N26" i="2"/>
  <c r="L26" i="2"/>
  <c r="O26" i="2" s="1"/>
  <c r="P26" i="2" s="1"/>
  <c r="N25" i="2"/>
  <c r="L25" i="2"/>
  <c r="O25" i="2" s="1"/>
  <c r="P25" i="2" s="1"/>
  <c r="N24" i="2"/>
  <c r="L24" i="2"/>
  <c r="O24" i="2" s="1"/>
  <c r="P24" i="2" s="1"/>
  <c r="N23" i="2"/>
  <c r="L23" i="2"/>
  <c r="O23" i="2"/>
  <c r="P23" i="2" s="1"/>
  <c r="N22" i="2"/>
  <c r="L22" i="2"/>
  <c r="O22" i="2" s="1"/>
  <c r="P22" i="2" s="1"/>
  <c r="N21" i="2"/>
  <c r="L21" i="2"/>
  <c r="O21" i="2" s="1"/>
  <c r="P21" i="2" s="1"/>
  <c r="N20" i="2"/>
  <c r="L20" i="2"/>
  <c r="O20" i="2" s="1"/>
  <c r="P20" i="2" s="1"/>
  <c r="N19" i="2"/>
  <c r="L19" i="2"/>
  <c r="O19" i="2" s="1"/>
  <c r="P19" i="2" s="1"/>
  <c r="N18" i="2"/>
  <c r="L18" i="2"/>
  <c r="O18" i="2" s="1"/>
  <c r="P18" i="2" s="1"/>
  <c r="N17" i="2"/>
  <c r="L17" i="2"/>
  <c r="N16" i="2"/>
  <c r="L16" i="2"/>
  <c r="O16" i="2"/>
  <c r="P16" i="2"/>
  <c r="F45" i="1" s="1"/>
  <c r="N15" i="2"/>
  <c r="O15" i="2"/>
  <c r="P15" i="2" s="1"/>
  <c r="L15" i="2"/>
  <c r="N14" i="2"/>
  <c r="L14" i="2"/>
  <c r="N13" i="2"/>
  <c r="O13" i="2" s="1"/>
  <c r="P13" i="2" s="1"/>
  <c r="N12" i="2"/>
  <c r="N11" i="2"/>
  <c r="L13" i="2"/>
  <c r="L12" i="2"/>
  <c r="L11" i="2"/>
  <c r="W27" i="2"/>
  <c r="V27" i="2"/>
  <c r="U27" i="2"/>
  <c r="W26" i="2"/>
  <c r="V26" i="2"/>
  <c r="U26" i="2"/>
  <c r="W25" i="2"/>
  <c r="V25" i="2"/>
  <c r="U25" i="2"/>
  <c r="W20" i="2"/>
  <c r="V20" i="2"/>
  <c r="U20" i="2"/>
  <c r="W19" i="2"/>
  <c r="V19" i="2"/>
  <c r="U19" i="2"/>
  <c r="W18" i="2"/>
  <c r="V18" i="2"/>
  <c r="U18" i="2"/>
  <c r="F90" i="1"/>
  <c r="F91" i="1"/>
  <c r="F68" i="1"/>
  <c r="F73" i="1"/>
  <c r="F76" i="1"/>
  <c r="F79" i="1"/>
  <c r="F86" i="1"/>
  <c r="F21" i="1"/>
  <c r="F22" i="1"/>
  <c r="F23" i="1"/>
  <c r="F24" i="1"/>
  <c r="F25" i="1"/>
  <c r="F32" i="1"/>
  <c r="F33" i="1"/>
  <c r="F34" i="1"/>
  <c r="F36" i="1"/>
  <c r="F37" i="1"/>
  <c r="F38" i="1"/>
  <c r="F60" i="1"/>
  <c r="F59" i="1"/>
  <c r="F61" i="1"/>
  <c r="F63" i="1"/>
  <c r="F64" i="1"/>
  <c r="F65" i="1"/>
  <c r="F67" i="1"/>
  <c r="F69" i="1"/>
  <c r="F70" i="1"/>
  <c r="F71" i="1"/>
  <c r="F72" i="1"/>
  <c r="F75" i="1"/>
  <c r="F77" i="1"/>
  <c r="F78" i="1"/>
  <c r="F81" i="1"/>
  <c r="F82" i="1"/>
  <c r="F84" i="1"/>
  <c r="F85" i="1"/>
  <c r="F87" i="1"/>
  <c r="F88" i="1"/>
  <c r="F92" i="1"/>
  <c r="F93" i="1"/>
  <c r="F94" i="1"/>
  <c r="F51" i="1"/>
  <c r="O43" i="2"/>
  <c r="P43" i="2" s="1"/>
  <c r="B49" i="1" l="1"/>
  <c r="F49" i="1"/>
  <c r="D49" i="1"/>
  <c r="C49" i="1"/>
  <c r="E49" i="1"/>
  <c r="E42" i="1"/>
  <c r="B42" i="1"/>
  <c r="D42" i="1"/>
  <c r="C42" i="1"/>
  <c r="F42" i="1"/>
  <c r="E43" i="1"/>
  <c r="F43" i="1"/>
  <c r="B43" i="1"/>
  <c r="D43" i="1"/>
  <c r="C43" i="1"/>
  <c r="D41" i="1"/>
  <c r="B41" i="1"/>
  <c r="E41" i="1"/>
  <c r="F41" i="1"/>
  <c r="F97" i="1" s="1"/>
  <c r="C41" i="1"/>
  <c r="D40" i="1"/>
  <c r="P45" i="2"/>
  <c r="E40" i="1"/>
  <c r="B40" i="1"/>
  <c r="F40" i="1"/>
  <c r="C40" i="1"/>
  <c r="C50" i="1"/>
  <c r="E50" i="1"/>
  <c r="D50" i="1"/>
  <c r="B50" i="1"/>
  <c r="F50" i="1"/>
  <c r="P44" i="2"/>
  <c r="D44" i="1"/>
  <c r="F44" i="1"/>
  <c r="C44" i="1"/>
  <c r="E44" i="1"/>
  <c r="B44" i="1"/>
  <c r="E51" i="1"/>
  <c r="C51" i="1"/>
  <c r="D51" i="1"/>
  <c r="F46" i="1"/>
  <c r="E46" i="1"/>
  <c r="B46" i="1"/>
  <c r="C46" i="1"/>
  <c r="D46" i="1"/>
  <c r="F47" i="1"/>
  <c r="B47" i="1"/>
  <c r="D47" i="1"/>
  <c r="C47" i="1"/>
  <c r="E47" i="1"/>
  <c r="C48" i="1"/>
  <c r="E48" i="1"/>
  <c r="D48" i="1"/>
  <c r="B48" i="1"/>
  <c r="F48" i="1"/>
  <c r="F109" i="1"/>
  <c r="C45" i="1"/>
  <c r="D45" i="1"/>
  <c r="B45" i="1"/>
  <c r="E45" i="1"/>
  <c r="F100" i="1" l="1"/>
  <c r="F101" i="1" s="1"/>
  <c r="C99" i="1"/>
</calcChain>
</file>

<file path=xl/sharedStrings.xml><?xml version="1.0" encoding="utf-8"?>
<sst xmlns="http://schemas.openxmlformats.org/spreadsheetml/2006/main" count="212" uniqueCount="112">
  <si>
    <t>ITEM#</t>
  </si>
  <si>
    <t>ITEM DESCRIPTION</t>
  </si>
  <si>
    <t>UNIT</t>
  </si>
  <si>
    <t>4"</t>
  </si>
  <si>
    <t>6"</t>
  </si>
  <si>
    <t>8"</t>
  </si>
  <si>
    <t>10"</t>
  </si>
  <si>
    <t>12"</t>
  </si>
  <si>
    <t>C-900 PVC Water Main</t>
  </si>
  <si>
    <t>Fire Hydrant Installation Including F.H. Tee, Valve and Lead</t>
  </si>
  <si>
    <t xml:space="preserve">4 FT  </t>
  </si>
  <si>
    <t>Each</t>
  </si>
  <si>
    <t xml:space="preserve">5 FT  </t>
  </si>
  <si>
    <t xml:space="preserve">6 FT  </t>
  </si>
  <si>
    <t xml:space="preserve">7 FT  </t>
  </si>
  <si>
    <t xml:space="preserve">8 FT  </t>
  </si>
  <si>
    <t xml:space="preserve">1"  </t>
  </si>
  <si>
    <t xml:space="preserve">1 1/2"  </t>
  </si>
  <si>
    <t xml:space="preserve">2"  </t>
  </si>
  <si>
    <t>1"</t>
  </si>
  <si>
    <t>2"</t>
  </si>
  <si>
    <t xml:space="preserve">4"  </t>
  </si>
  <si>
    <t xml:space="preserve">6"  </t>
  </si>
  <si>
    <t xml:space="preserve">8"  </t>
  </si>
  <si>
    <t xml:space="preserve">6" </t>
  </si>
  <si>
    <t>Pressure Sewer</t>
  </si>
  <si>
    <t>1 1/4" to 2"</t>
  </si>
  <si>
    <t>2" to 3"</t>
  </si>
  <si>
    <t>1 1/4 to 2" pressure house conns</t>
  </si>
  <si>
    <t>Manholes</t>
  </si>
  <si>
    <t>48" diameter</t>
  </si>
  <si>
    <t>60"diameter</t>
  </si>
  <si>
    <t>60"diameter w/safety ladder</t>
  </si>
  <si>
    <t>Transition Manhole</t>
  </si>
  <si>
    <t>Flushing Manhole(P.S.1.2)</t>
  </si>
  <si>
    <t>Flushing Manhole(P.S.1.3)</t>
  </si>
  <si>
    <t>Sewage AV/AR (P.S. 1.5.)</t>
  </si>
  <si>
    <t>Slope Protection (small quantity)</t>
  </si>
  <si>
    <t>Surge Stone</t>
  </si>
  <si>
    <t>Class 1 Rip Rap</t>
  </si>
  <si>
    <t>Class 2 Rip Rap</t>
  </si>
  <si>
    <t>Class 3 Rip Rap</t>
  </si>
  <si>
    <t>Armor Stone</t>
  </si>
  <si>
    <t>Pavement replacement (small quantity)</t>
  </si>
  <si>
    <t>Non-state Road</t>
  </si>
  <si>
    <t>State Road</t>
  </si>
  <si>
    <t>Miscellaneous Items</t>
  </si>
  <si>
    <t>Borrow Trench Backfill including disposal offsite</t>
  </si>
  <si>
    <t>QUANTITY</t>
  </si>
  <si>
    <t>TOTAL</t>
  </si>
  <si>
    <t>Performance</t>
  </si>
  <si>
    <t>Labor and Materials</t>
  </si>
  <si>
    <t>Total</t>
  </si>
  <si>
    <t>WASHINGTON SUBURBAN SANITARY COMMISSION</t>
  </si>
  <si>
    <t>Project#</t>
  </si>
  <si>
    <t>Date</t>
  </si>
  <si>
    <t>Water House Connections (Enter both total length and number of connections)</t>
  </si>
  <si>
    <t>Square Yard</t>
  </si>
  <si>
    <t>Cubic Yard</t>
  </si>
  <si>
    <t>Linear Foot</t>
  </si>
  <si>
    <t>Vertical Foot</t>
  </si>
  <si>
    <t>COST/UNIT</t>
  </si>
  <si>
    <t>Length</t>
  </si>
  <si>
    <t>Number of Connections</t>
  </si>
  <si>
    <t>Gravity PVC Sewer House Connections (Enter both total length and number of connections)</t>
  </si>
  <si>
    <t>Class 54 Ductile Iron Water Main w/polyethylene encasement</t>
  </si>
  <si>
    <t>Silt Fence</t>
  </si>
  <si>
    <t>Super Silt Fence</t>
  </si>
  <si>
    <t>Stabilized Construction Entrance</t>
  </si>
  <si>
    <t>Straw Bale Dikes</t>
  </si>
  <si>
    <t>Test pit in paved area (not state roads)</t>
  </si>
  <si>
    <t>Test pit in paved area (state roads)</t>
  </si>
  <si>
    <t>Test pit in non-paved areas</t>
  </si>
  <si>
    <t>Rock Excavation (blasting and disposal)</t>
  </si>
  <si>
    <t>Outside Meter Vaults</t>
  </si>
  <si>
    <t>6" FM Meter</t>
  </si>
  <si>
    <t>8" FM Meter</t>
  </si>
  <si>
    <t>10" FM Meter</t>
  </si>
  <si>
    <t>Erosion Checks</t>
  </si>
  <si>
    <t>Sediment Control Measures (specific to water and sewer line construction)</t>
  </si>
  <si>
    <t>Material</t>
  </si>
  <si>
    <t>Depth</t>
  </si>
  <si>
    <t>Dia.</t>
  </si>
  <si>
    <t>PVC</t>
  </si>
  <si>
    <t>D.I.</t>
  </si>
  <si>
    <t>C-900</t>
  </si>
  <si>
    <t>12' to 16'</t>
  </si>
  <si>
    <t>16' to 20'</t>
  </si>
  <si>
    <t>Normal Depth  (&lt;12')- cost per linear foot</t>
  </si>
  <si>
    <t>Extra Depth (&gt;=12', &lt;16') - cost per linear foot</t>
  </si>
  <si>
    <t>Extra Depth (&gt;=16, &lt;=20') - cost per linear foot</t>
  </si>
  <si>
    <t>Add 12% to Normal Depth</t>
  </si>
  <si>
    <t>Add 25% to Normal Depth</t>
  </si>
  <si>
    <t>Cost/LFt</t>
  </si>
  <si>
    <t>Cost</t>
  </si>
  <si>
    <t>Total  Gravity Sewer</t>
  </si>
  <si>
    <t>Extra Depth (&gt;20') - cost per linear foot</t>
  </si>
  <si>
    <t>Add 50% to Normal Depth</t>
  </si>
  <si>
    <t>&gt;20'</t>
  </si>
  <si>
    <t>&lt;12'</t>
  </si>
  <si>
    <t>Gravity Sewer (Use Gravity Sewer Tab)</t>
  </si>
  <si>
    <t>Various</t>
  </si>
  <si>
    <t>Other (use Other Costs tab)</t>
  </si>
  <si>
    <t>Total Other Costs:</t>
  </si>
  <si>
    <t>Bond Amounts</t>
  </si>
  <si>
    <t>Water Pipe</t>
  </si>
  <si>
    <t>Sewer Pipe</t>
  </si>
  <si>
    <t>Base Inspection Fee</t>
  </si>
  <si>
    <t>Standard</t>
  </si>
  <si>
    <t>Inspection Fees for DR and DI Construction</t>
  </si>
  <si>
    <t>Standard Unit Costs for Determining Bonding for DR or DI Projects</t>
  </si>
  <si>
    <t>DEVELOPMENT SERVICES 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</si>
</sst>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Other -&quot;\ #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6" fontId="3" fillId="0" borderId="1" xfId="0" applyNumberFormat="1" applyFont="1" applyBorder="1"/>
    <xf numFmtId="6" fontId="3" fillId="0" borderId="0" xfId="0" applyNumberFormat="1" applyFont="1"/>
    <xf numFmtId="0" fontId="3" fillId="0" borderId="1" xfId="0" applyFont="1" applyBorder="1" applyAlignment="1">
      <alignment wrapText="1"/>
    </xf>
    <xf numFmtId="9" fontId="5" fillId="0" borderId="1" xfId="0" applyNumberFormat="1" applyFont="1" applyBorder="1"/>
    <xf numFmtId="9" fontId="3" fillId="0" borderId="1" xfId="0" applyNumberFormat="1" applyFont="1" applyBorder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6" fontId="3" fillId="0" borderId="1" xfId="0" applyNumberFormat="1" applyFont="1" applyBorder="1" applyAlignment="1">
      <alignment horizontal="right"/>
    </xf>
    <xf numFmtId="6" fontId="3" fillId="0" borderId="3" xfId="0" applyNumberFormat="1" applyFont="1" applyBorder="1"/>
    <xf numFmtId="6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3" fontId="3" fillId="3" borderId="1" xfId="0" applyNumberFormat="1" applyFont="1" applyFill="1" applyBorder="1"/>
    <xf numFmtId="0" fontId="0" fillId="0" borderId="0" xfId="0" applyAlignment="1">
      <alignment vertical="top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7" fillId="0" borderId="1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9" xfId="0" applyBorder="1"/>
    <xf numFmtId="0" fontId="7" fillId="0" borderId="0" xfId="0" applyFont="1"/>
    <xf numFmtId="0" fontId="7" fillId="0" borderId="5" xfId="0" applyFont="1" applyBorder="1"/>
    <xf numFmtId="3" fontId="3" fillId="0" borderId="1" xfId="0" applyNumberFormat="1" applyFont="1" applyBorder="1"/>
    <xf numFmtId="0" fontId="7" fillId="0" borderId="4" xfId="0" applyFont="1" applyBorder="1"/>
    <xf numFmtId="0" fontId="7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7" fillId="0" borderId="0" xfId="0" applyNumberFormat="1" applyFont="1"/>
    <xf numFmtId="0" fontId="8" fillId="0" borderId="1" xfId="0" applyFont="1" applyBorder="1"/>
    <xf numFmtId="6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164" fontId="0" fillId="0" borderId="1" xfId="0" applyNumberForma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Fill="1" applyBorder="1" applyProtection="1"/>
    <xf numFmtId="164" fontId="4" fillId="0" borderId="1" xfId="0" applyNumberFormat="1" applyFont="1" applyBorder="1"/>
    <xf numFmtId="0" fontId="9" fillId="0" borderId="1" xfId="0" applyFont="1" applyBorder="1" applyProtection="1">
      <protection locked="0"/>
    </xf>
    <xf numFmtId="0" fontId="10" fillId="0" borderId="1" xfId="0" applyFont="1" applyBorder="1" applyAlignment="1">
      <alignment shrinkToFit="1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shrinkToFit="1"/>
      <protection locked="0"/>
    </xf>
    <xf numFmtId="3" fontId="3" fillId="3" borderId="1" xfId="0" applyNumberFormat="1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14" fontId="3" fillId="4" borderId="0" xfId="0" applyNumberFormat="1" applyFont="1" applyFill="1" applyProtection="1">
      <protection locked="0"/>
    </xf>
    <xf numFmtId="3" fontId="3" fillId="4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6" fontId="3" fillId="4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3" fontId="0" fillId="4" borderId="1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164" fontId="7" fillId="0" borderId="1" xfId="0" applyNumberFormat="1" applyFont="1" applyBorder="1"/>
    <xf numFmtId="164" fontId="0" fillId="0" borderId="8" xfId="0" applyNumberFormat="1" applyBorder="1"/>
    <xf numFmtId="164" fontId="7" fillId="0" borderId="11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8" fontId="4" fillId="0" borderId="1" xfId="0" applyNumberFormat="1" applyFont="1" applyBorder="1"/>
    <xf numFmtId="8" fontId="3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114</xdr:row>
      <xdr:rowOff>108585</xdr:rowOff>
    </xdr:from>
    <xdr:to>
      <xdr:col>5</xdr:col>
      <xdr:colOff>409472</xdr:colOff>
      <xdr:row>116</xdr:row>
      <xdr:rowOff>18076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1029BC3-4C74-F5C4-27E6-B2E225C5321C}"/>
            </a:ext>
          </a:extLst>
        </xdr:cNvPr>
        <xdr:cNvSpPr txBox="1">
          <a:spLocks noChangeArrowheads="1"/>
        </xdr:cNvSpPr>
      </xdr:nvSpPr>
      <xdr:spPr bwMode="auto">
        <a:xfrm>
          <a:off x="142875" y="22145625"/>
          <a:ext cx="67722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*Item 70. Miscellaneous Items, Other is for items not included on the list that can greatly affect the installation cost 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"/>
  <sheetViews>
    <sheetView tabSelected="1" zoomScaleNormal="100" workbookViewId="0">
      <selection activeCell="B5" sqref="B5"/>
    </sheetView>
  </sheetViews>
  <sheetFormatPr defaultColWidth="9.109375" defaultRowHeight="15" x14ac:dyDescent="0.25"/>
  <cols>
    <col min="1" max="1" width="12.33203125" style="2" customWidth="1"/>
    <col min="2" max="2" width="47.109375" style="2" customWidth="1"/>
    <col min="3" max="3" width="9.109375" style="2"/>
    <col min="4" max="4" width="12.44140625" style="2" customWidth="1"/>
    <col min="5" max="5" width="13.33203125" style="2" customWidth="1"/>
    <col min="6" max="6" width="15.33203125" style="2" customWidth="1"/>
    <col min="7" max="16384" width="9.109375" style="2"/>
  </cols>
  <sheetData>
    <row r="1" spans="1:6" ht="15.6" x14ac:dyDescent="0.3">
      <c r="A1" s="93" t="s">
        <v>53</v>
      </c>
      <c r="B1" s="93"/>
      <c r="C1" s="93"/>
      <c r="D1" s="93"/>
      <c r="E1" s="93"/>
      <c r="F1" s="93"/>
    </row>
    <row r="2" spans="1:6" ht="15.6" x14ac:dyDescent="0.3">
      <c r="A2" s="93" t="s">
        <v>111</v>
      </c>
      <c r="B2" s="93"/>
      <c r="C2" s="93"/>
      <c r="D2" s="93"/>
      <c r="E2" s="93"/>
      <c r="F2" s="93"/>
    </row>
    <row r="3" spans="1:6" ht="15.6" x14ac:dyDescent="0.3">
      <c r="A3" s="93" t="s">
        <v>110</v>
      </c>
      <c r="B3" s="93"/>
      <c r="C3" s="93"/>
      <c r="D3" s="93"/>
      <c r="E3" s="93"/>
      <c r="F3" s="93"/>
    </row>
    <row r="5" spans="1:6" x14ac:dyDescent="0.25">
      <c r="A5" s="2" t="s">
        <v>54</v>
      </c>
      <c r="B5" s="69"/>
      <c r="E5" s="11" t="s">
        <v>55</v>
      </c>
      <c r="F5" s="70"/>
    </row>
    <row r="7" spans="1:6" ht="15.6" x14ac:dyDescent="0.3">
      <c r="A7" s="1" t="s">
        <v>0</v>
      </c>
      <c r="B7" s="1" t="s">
        <v>1</v>
      </c>
      <c r="C7" s="1" t="s">
        <v>2</v>
      </c>
      <c r="D7" s="1" t="s">
        <v>48</v>
      </c>
      <c r="E7" s="1" t="s">
        <v>61</v>
      </c>
      <c r="F7" s="1" t="s">
        <v>49</v>
      </c>
    </row>
    <row r="8" spans="1:6" x14ac:dyDescent="0.25">
      <c r="A8" s="89" t="s">
        <v>65</v>
      </c>
      <c r="B8" s="89"/>
      <c r="C8" s="89"/>
      <c r="D8" s="89"/>
      <c r="E8" s="89"/>
      <c r="F8" s="10"/>
    </row>
    <row r="9" spans="1:6" x14ac:dyDescent="0.25">
      <c r="A9" s="13">
        <v>1</v>
      </c>
      <c r="B9" s="4" t="s">
        <v>3</v>
      </c>
      <c r="C9" s="12" t="s">
        <v>59</v>
      </c>
      <c r="D9" s="71"/>
      <c r="E9" s="5">
        <v>81</v>
      </c>
      <c r="F9" s="5">
        <f>D9*E9</f>
        <v>0</v>
      </c>
    </row>
    <row r="10" spans="1:6" x14ac:dyDescent="0.25">
      <c r="A10" s="13">
        <v>2</v>
      </c>
      <c r="B10" s="4" t="s">
        <v>4</v>
      </c>
      <c r="C10" s="12" t="s">
        <v>59</v>
      </c>
      <c r="D10" s="71"/>
      <c r="E10" s="5">
        <v>84</v>
      </c>
      <c r="F10" s="5">
        <f t="shared" ref="F10:F25" si="0">D10*E10</f>
        <v>0</v>
      </c>
    </row>
    <row r="11" spans="1:6" x14ac:dyDescent="0.25">
      <c r="A11" s="13">
        <v>3</v>
      </c>
      <c r="B11" s="4" t="s">
        <v>5</v>
      </c>
      <c r="C11" s="12" t="s">
        <v>59</v>
      </c>
      <c r="D11" s="71"/>
      <c r="E11" s="5">
        <v>113</v>
      </c>
      <c r="F11" s="5">
        <f t="shared" si="0"/>
        <v>0</v>
      </c>
    </row>
    <row r="12" spans="1:6" x14ac:dyDescent="0.25">
      <c r="A12" s="13">
        <v>4</v>
      </c>
      <c r="B12" s="4" t="s">
        <v>6</v>
      </c>
      <c r="C12" s="12" t="s">
        <v>59</v>
      </c>
      <c r="D12" s="71"/>
      <c r="E12" s="5">
        <v>126</v>
      </c>
      <c r="F12" s="5">
        <f t="shared" si="0"/>
        <v>0</v>
      </c>
    </row>
    <row r="13" spans="1:6" x14ac:dyDescent="0.25">
      <c r="A13" s="13">
        <v>5</v>
      </c>
      <c r="B13" s="4" t="s">
        <v>7</v>
      </c>
      <c r="C13" s="12" t="s">
        <v>59</v>
      </c>
      <c r="D13" s="71"/>
      <c r="E13" s="5">
        <v>131</v>
      </c>
      <c r="F13" s="5">
        <f t="shared" si="0"/>
        <v>0</v>
      </c>
    </row>
    <row r="14" spans="1:6" x14ac:dyDescent="0.25">
      <c r="A14" s="89" t="s">
        <v>8</v>
      </c>
      <c r="B14" s="89"/>
      <c r="C14" s="89"/>
      <c r="D14" s="89"/>
      <c r="E14" s="89"/>
      <c r="F14" s="10"/>
    </row>
    <row r="15" spans="1:6" x14ac:dyDescent="0.25">
      <c r="A15" s="13">
        <v>6</v>
      </c>
      <c r="B15" s="4" t="s">
        <v>3</v>
      </c>
      <c r="C15" s="12" t="s">
        <v>59</v>
      </c>
      <c r="D15" s="71"/>
      <c r="E15" s="5">
        <v>52</v>
      </c>
      <c r="F15" s="5">
        <f t="shared" si="0"/>
        <v>0</v>
      </c>
    </row>
    <row r="16" spans="1:6" x14ac:dyDescent="0.25">
      <c r="A16" s="13">
        <v>7</v>
      </c>
      <c r="B16" s="4" t="s">
        <v>4</v>
      </c>
      <c r="C16" s="12" t="s">
        <v>59</v>
      </c>
      <c r="D16" s="71"/>
      <c r="E16" s="5">
        <v>61</v>
      </c>
      <c r="F16" s="5">
        <f t="shared" si="0"/>
        <v>0</v>
      </c>
    </row>
    <row r="17" spans="1:8" x14ac:dyDescent="0.25">
      <c r="A17" s="13">
        <v>8</v>
      </c>
      <c r="B17" s="4" t="s">
        <v>5</v>
      </c>
      <c r="C17" s="12" t="s">
        <v>59</v>
      </c>
      <c r="D17" s="71"/>
      <c r="E17" s="5">
        <v>68</v>
      </c>
      <c r="F17" s="5">
        <f t="shared" si="0"/>
        <v>0</v>
      </c>
      <c r="H17" s="6"/>
    </row>
    <row r="18" spans="1:8" x14ac:dyDescent="0.25">
      <c r="A18" s="13">
        <v>9</v>
      </c>
      <c r="B18" s="4" t="s">
        <v>6</v>
      </c>
      <c r="C18" s="12" t="s">
        <v>59</v>
      </c>
      <c r="D18" s="71"/>
      <c r="E18" s="5">
        <v>70</v>
      </c>
      <c r="F18" s="5">
        <f t="shared" si="0"/>
        <v>0</v>
      </c>
    </row>
    <row r="19" spans="1:8" x14ac:dyDescent="0.25">
      <c r="A19" s="13">
        <v>10</v>
      </c>
      <c r="B19" s="4" t="s">
        <v>7</v>
      </c>
      <c r="C19" s="12" t="s">
        <v>59</v>
      </c>
      <c r="D19" s="71"/>
      <c r="E19" s="5">
        <v>75</v>
      </c>
      <c r="F19" s="5">
        <f t="shared" si="0"/>
        <v>0</v>
      </c>
    </row>
    <row r="20" spans="1:8" x14ac:dyDescent="0.25">
      <c r="A20" s="89" t="s">
        <v>9</v>
      </c>
      <c r="B20" s="89"/>
      <c r="C20" s="89"/>
      <c r="D20" s="89"/>
      <c r="E20" s="89"/>
      <c r="F20" s="10"/>
    </row>
    <row r="21" spans="1:8" x14ac:dyDescent="0.25">
      <c r="A21" s="13">
        <v>11</v>
      </c>
      <c r="B21" s="4" t="s">
        <v>10</v>
      </c>
      <c r="C21" s="4" t="s">
        <v>11</v>
      </c>
      <c r="D21" s="71"/>
      <c r="E21" s="5">
        <v>6085</v>
      </c>
      <c r="F21" s="5">
        <f t="shared" si="0"/>
        <v>0</v>
      </c>
    </row>
    <row r="22" spans="1:8" x14ac:dyDescent="0.25">
      <c r="A22" s="13">
        <v>12</v>
      </c>
      <c r="B22" s="4" t="s">
        <v>12</v>
      </c>
      <c r="C22" s="4" t="s">
        <v>11</v>
      </c>
      <c r="D22" s="71"/>
      <c r="E22" s="5">
        <v>6305</v>
      </c>
      <c r="F22" s="5">
        <f t="shared" si="0"/>
        <v>0</v>
      </c>
    </row>
    <row r="23" spans="1:8" x14ac:dyDescent="0.25">
      <c r="A23" s="13">
        <v>13</v>
      </c>
      <c r="B23" s="4" t="s">
        <v>13</v>
      </c>
      <c r="C23" s="4" t="s">
        <v>11</v>
      </c>
      <c r="D23" s="71"/>
      <c r="E23" s="5">
        <v>6537</v>
      </c>
      <c r="F23" s="5">
        <f t="shared" si="0"/>
        <v>0</v>
      </c>
    </row>
    <row r="24" spans="1:8" x14ac:dyDescent="0.25">
      <c r="A24" s="13">
        <v>14</v>
      </c>
      <c r="B24" s="4" t="s">
        <v>14</v>
      </c>
      <c r="C24" s="4" t="s">
        <v>11</v>
      </c>
      <c r="D24" s="71"/>
      <c r="E24" s="5">
        <v>6766</v>
      </c>
      <c r="F24" s="5">
        <f t="shared" si="0"/>
        <v>0</v>
      </c>
    </row>
    <row r="25" spans="1:8" x14ac:dyDescent="0.25">
      <c r="A25" s="13">
        <v>15</v>
      </c>
      <c r="B25" s="4" t="s">
        <v>15</v>
      </c>
      <c r="C25" s="4" t="s">
        <v>11</v>
      </c>
      <c r="D25" s="71"/>
      <c r="E25" s="5">
        <v>6956</v>
      </c>
      <c r="F25" s="5">
        <f t="shared" si="0"/>
        <v>0</v>
      </c>
    </row>
    <row r="26" spans="1:8" x14ac:dyDescent="0.25">
      <c r="A26" s="89" t="s">
        <v>56</v>
      </c>
      <c r="B26" s="89"/>
      <c r="C26" s="89"/>
      <c r="D26" s="89"/>
      <c r="E26" s="89"/>
      <c r="F26" s="10"/>
    </row>
    <row r="27" spans="1:8" x14ac:dyDescent="0.25">
      <c r="A27" s="14"/>
      <c r="B27" s="3" t="s">
        <v>62</v>
      </c>
      <c r="C27" s="3"/>
      <c r="D27" s="3"/>
      <c r="E27" s="3"/>
      <c r="F27" s="10"/>
    </row>
    <row r="28" spans="1:8" x14ac:dyDescent="0.25">
      <c r="A28" s="13">
        <v>16</v>
      </c>
      <c r="B28" s="4" t="s">
        <v>16</v>
      </c>
      <c r="C28" s="12" t="s">
        <v>59</v>
      </c>
      <c r="D28" s="71"/>
      <c r="E28" s="5">
        <v>46</v>
      </c>
      <c r="F28" s="4"/>
    </row>
    <row r="29" spans="1:8" x14ac:dyDescent="0.25">
      <c r="A29" s="13">
        <v>17</v>
      </c>
      <c r="B29" s="4" t="s">
        <v>17</v>
      </c>
      <c r="C29" s="12" t="s">
        <v>59</v>
      </c>
      <c r="D29" s="71"/>
      <c r="E29" s="5">
        <v>53</v>
      </c>
      <c r="F29" s="4"/>
    </row>
    <row r="30" spans="1:8" x14ac:dyDescent="0.25">
      <c r="A30" s="13">
        <v>18</v>
      </c>
      <c r="B30" s="4" t="s">
        <v>18</v>
      </c>
      <c r="C30" s="12" t="s">
        <v>59</v>
      </c>
      <c r="D30" s="71"/>
      <c r="E30" s="5">
        <v>62</v>
      </c>
      <c r="F30" s="4"/>
    </row>
    <row r="31" spans="1:8" ht="15" customHeight="1" x14ac:dyDescent="0.25">
      <c r="A31" s="4"/>
      <c r="B31" s="3" t="s">
        <v>63</v>
      </c>
      <c r="C31" s="3"/>
      <c r="D31" s="39"/>
      <c r="E31" s="3"/>
      <c r="F31" s="10"/>
    </row>
    <row r="32" spans="1:8" x14ac:dyDescent="0.25">
      <c r="A32" s="13">
        <v>19</v>
      </c>
      <c r="B32" s="4" t="s">
        <v>19</v>
      </c>
      <c r="C32" s="4" t="s">
        <v>11</v>
      </c>
      <c r="D32" s="71"/>
      <c r="E32" s="5">
        <v>1617</v>
      </c>
      <c r="F32" s="5">
        <f>IF(OR(AND(D28="",D32&lt;&gt;""),AND(D28&lt;&gt;"",D32="")),"DATA ENTRY ERROR",MAX(D32*E32,D28*E28))</f>
        <v>0</v>
      </c>
    </row>
    <row r="33" spans="1:12" x14ac:dyDescent="0.25">
      <c r="A33" s="13">
        <v>20</v>
      </c>
      <c r="B33" s="4" t="s">
        <v>17</v>
      </c>
      <c r="C33" s="4" t="s">
        <v>11</v>
      </c>
      <c r="D33" s="71"/>
      <c r="E33" s="5">
        <v>1867</v>
      </c>
      <c r="F33" s="5">
        <f>IF(OR(AND(D29="",D33&lt;&gt;""),AND(D29&lt;&gt;"",D33="")),"DATA ENTRY ERROR",MAX(D33*E33,D29*E29))</f>
        <v>0</v>
      </c>
    </row>
    <row r="34" spans="1:12" x14ac:dyDescent="0.25">
      <c r="A34" s="13">
        <v>21</v>
      </c>
      <c r="B34" s="4" t="s">
        <v>20</v>
      </c>
      <c r="C34" s="4" t="s">
        <v>11</v>
      </c>
      <c r="D34" s="71"/>
      <c r="E34" s="5">
        <v>2166</v>
      </c>
      <c r="F34" s="5">
        <f>IF(OR(AND(D30="",D34&lt;&gt;""),AND(D30&lt;&gt;"",D34="")),"DATA ENTRY ERROR",MAX(D34*E34,D30*E30))</f>
        <v>0</v>
      </c>
    </row>
    <row r="35" spans="1:12" x14ac:dyDescent="0.25">
      <c r="A35" s="89" t="s">
        <v>74</v>
      </c>
      <c r="B35" s="89"/>
      <c r="C35" s="89"/>
      <c r="D35" s="89"/>
      <c r="E35" s="89"/>
      <c r="F35" s="10"/>
    </row>
    <row r="36" spans="1:12" x14ac:dyDescent="0.25">
      <c r="A36" s="13">
        <v>22</v>
      </c>
      <c r="B36" s="4" t="s">
        <v>75</v>
      </c>
      <c r="C36" s="4" t="s">
        <v>11</v>
      </c>
      <c r="D36" s="71"/>
      <c r="E36" s="5">
        <v>71710</v>
      </c>
      <c r="F36" s="5">
        <f>D36*E36</f>
        <v>0</v>
      </c>
    </row>
    <row r="37" spans="1:12" x14ac:dyDescent="0.25">
      <c r="A37" s="13">
        <v>23</v>
      </c>
      <c r="B37" s="4" t="s">
        <v>76</v>
      </c>
      <c r="C37" s="4" t="s">
        <v>11</v>
      </c>
      <c r="D37" s="71"/>
      <c r="E37" s="5">
        <v>77672</v>
      </c>
      <c r="F37" s="5">
        <f>D37*E37</f>
        <v>0</v>
      </c>
    </row>
    <row r="38" spans="1:12" x14ac:dyDescent="0.25">
      <c r="A38" s="13">
        <v>24</v>
      </c>
      <c r="B38" s="4" t="s">
        <v>77</v>
      </c>
      <c r="C38" s="4" t="s">
        <v>11</v>
      </c>
      <c r="D38" s="71"/>
      <c r="E38" s="5">
        <v>85748</v>
      </c>
      <c r="F38" s="5">
        <f>D38*E38</f>
        <v>0</v>
      </c>
    </row>
    <row r="39" spans="1:12" x14ac:dyDescent="0.25">
      <c r="A39" s="89" t="s">
        <v>100</v>
      </c>
      <c r="B39" s="89"/>
      <c r="C39" s="89"/>
      <c r="D39" s="89"/>
      <c r="E39" s="89"/>
      <c r="F39" s="10"/>
    </row>
    <row r="40" spans="1:12" x14ac:dyDescent="0.25">
      <c r="A40" s="13">
        <v>25</v>
      </c>
      <c r="B40" s="4" t="str">
        <f>IF('Gravity Sewer'!P11&lt;&gt;"",'Gravity Sewer'!J11&amp; " "&amp;'Gravity Sewer'!H11&amp; " " &amp; 'Gravity Sewer'!I11 &amp;" deep","")</f>
        <v/>
      </c>
      <c r="C40" s="12" t="str">
        <f>IF('Gravity Sewer'!P11&lt;&gt;"","Linear Foot","")</f>
        <v/>
      </c>
      <c r="D40" s="20" t="str">
        <f>IF('Gravity Sewer'!P11&lt;&gt;"",'Gravity Sewer'!K11,"")</f>
        <v/>
      </c>
      <c r="E40" s="5" t="str">
        <f>IF('Gravity Sewer'!P11&lt;&gt;"",'Gravity Sewer'!O11,"")</f>
        <v/>
      </c>
      <c r="F40" s="5" t="str">
        <f>'Gravity Sewer'!P11</f>
        <v/>
      </c>
    </row>
    <row r="41" spans="1:12" x14ac:dyDescent="0.25">
      <c r="A41" s="13">
        <v>26</v>
      </c>
      <c r="B41" s="4" t="str">
        <f>IF('Gravity Sewer'!P12&lt;&gt;"",'Gravity Sewer'!J12&amp; " "&amp;'Gravity Sewer'!H12&amp; " " &amp; 'Gravity Sewer'!I12 &amp;" deep","")</f>
        <v/>
      </c>
      <c r="C41" s="12" t="str">
        <f>IF('Gravity Sewer'!P12&lt;&gt;"","Linear Foot","")</f>
        <v/>
      </c>
      <c r="D41" s="20" t="str">
        <f>IF('Gravity Sewer'!P12&lt;&gt;"",'Gravity Sewer'!K12,"")</f>
        <v/>
      </c>
      <c r="E41" s="5" t="str">
        <f>IF('Gravity Sewer'!P12&lt;&gt;"",'Gravity Sewer'!O12,"")</f>
        <v/>
      </c>
      <c r="F41" s="5" t="str">
        <f>'Gravity Sewer'!P12</f>
        <v/>
      </c>
    </row>
    <row r="42" spans="1:12" x14ac:dyDescent="0.25">
      <c r="A42" s="13">
        <v>27</v>
      </c>
      <c r="B42" s="4" t="str">
        <f>IF('Gravity Sewer'!P13&lt;&gt;"",'Gravity Sewer'!J13&amp; " "&amp;'Gravity Sewer'!H13&amp; " " &amp; 'Gravity Sewer'!I13 &amp;" deep","")</f>
        <v/>
      </c>
      <c r="C42" s="12" t="str">
        <f>IF('Gravity Sewer'!P13&lt;&gt;"","Linear Foot","")</f>
        <v/>
      </c>
      <c r="D42" s="20" t="str">
        <f>IF('Gravity Sewer'!P13&lt;&gt;"",'Gravity Sewer'!K13,"")</f>
        <v/>
      </c>
      <c r="E42" s="5" t="str">
        <f>IF('Gravity Sewer'!P13&lt;&gt;"",'Gravity Sewer'!O13,"")</f>
        <v/>
      </c>
      <c r="F42" s="5" t="str">
        <f>'Gravity Sewer'!P13</f>
        <v/>
      </c>
    </row>
    <row r="43" spans="1:12" x14ac:dyDescent="0.25">
      <c r="A43" s="13">
        <v>28</v>
      </c>
      <c r="B43" s="4" t="str">
        <f>IF('Gravity Sewer'!P14&lt;&gt;"",'Gravity Sewer'!J14&amp; " "&amp;'Gravity Sewer'!H14&amp; " " &amp; 'Gravity Sewer'!I14 &amp;" deep","")</f>
        <v/>
      </c>
      <c r="C43" s="12" t="str">
        <f>IF('Gravity Sewer'!P14&lt;&gt;"","Linear Foot","")</f>
        <v/>
      </c>
      <c r="D43" s="20" t="str">
        <f>IF('Gravity Sewer'!P14&lt;&gt;"",'Gravity Sewer'!K14,"")</f>
        <v/>
      </c>
      <c r="E43" s="5" t="str">
        <f>IF('Gravity Sewer'!P14&lt;&gt;"",'Gravity Sewer'!O14,"")</f>
        <v/>
      </c>
      <c r="F43" s="5" t="str">
        <f>'Gravity Sewer'!P14</f>
        <v/>
      </c>
    </row>
    <row r="44" spans="1:12" ht="15.75" customHeight="1" x14ac:dyDescent="0.25">
      <c r="A44" s="13">
        <v>29</v>
      </c>
      <c r="B44" s="4" t="str">
        <f>IF('Gravity Sewer'!P15&lt;&gt;"",'Gravity Sewer'!J15&amp; " "&amp;'Gravity Sewer'!H15&amp; " " &amp; 'Gravity Sewer'!I15 &amp;" deep","")</f>
        <v/>
      </c>
      <c r="C44" s="12" t="str">
        <f>IF('Gravity Sewer'!P15&lt;&gt;"","Linear Foot","")</f>
        <v/>
      </c>
      <c r="D44" s="20" t="str">
        <f>IF('Gravity Sewer'!P15&lt;&gt;"",'Gravity Sewer'!K15,"")</f>
        <v/>
      </c>
      <c r="E44" s="5" t="str">
        <f>IF('Gravity Sewer'!P15&lt;&gt;"",'Gravity Sewer'!O15,"")</f>
        <v/>
      </c>
      <c r="F44" s="5" t="str">
        <f>'Gravity Sewer'!P15</f>
        <v/>
      </c>
    </row>
    <row r="45" spans="1:12" x14ac:dyDescent="0.25">
      <c r="A45" s="13">
        <v>30</v>
      </c>
      <c r="B45" s="4" t="str">
        <f>IF('Gravity Sewer'!P16&lt;&gt;"",'Gravity Sewer'!J16&amp; " "&amp;'Gravity Sewer'!H16&amp; " " &amp; 'Gravity Sewer'!I16 &amp;" deep","")</f>
        <v/>
      </c>
      <c r="C45" s="12" t="str">
        <f>IF('Gravity Sewer'!P16&lt;&gt;"","Linear Foot","")</f>
        <v/>
      </c>
      <c r="D45" s="20" t="str">
        <f>IF('Gravity Sewer'!P16&lt;&gt;"",'Gravity Sewer'!K16,"")</f>
        <v/>
      </c>
      <c r="E45" s="5" t="str">
        <f>IF('Gravity Sewer'!P16&lt;&gt;"",'Gravity Sewer'!O16,"")</f>
        <v/>
      </c>
      <c r="F45" s="5" t="str">
        <f>'Gravity Sewer'!P16</f>
        <v/>
      </c>
    </row>
    <row r="46" spans="1:12" x14ac:dyDescent="0.25">
      <c r="A46" s="13">
        <v>31</v>
      </c>
      <c r="B46" s="4" t="str">
        <f>IF('Gravity Sewer'!P17&lt;&gt;"",'Gravity Sewer'!J17&amp; " "&amp;'Gravity Sewer'!H17&amp; " " &amp; 'Gravity Sewer'!I17 &amp;" deep","")</f>
        <v/>
      </c>
      <c r="C46" s="12" t="str">
        <f>IF('Gravity Sewer'!P17&lt;&gt;"","Linear Foot","")</f>
        <v/>
      </c>
      <c r="D46" s="20" t="str">
        <f>IF('Gravity Sewer'!P17&lt;&gt;"",'Gravity Sewer'!K17,"")</f>
        <v/>
      </c>
      <c r="E46" s="5" t="str">
        <f>IF('Gravity Sewer'!P17&lt;&gt;"",'Gravity Sewer'!O17,"")</f>
        <v/>
      </c>
      <c r="F46" s="5" t="str">
        <f>'Gravity Sewer'!P17</f>
        <v/>
      </c>
      <c r="I46" s="19"/>
      <c r="J46" s="19"/>
      <c r="K46" s="19"/>
      <c r="L46" s="19"/>
    </row>
    <row r="47" spans="1:12" x14ac:dyDescent="0.25">
      <c r="A47" s="13">
        <v>32</v>
      </c>
      <c r="B47" s="4" t="str">
        <f>IF('Gravity Sewer'!P18&lt;&gt;"",'Gravity Sewer'!J18&amp; " "&amp;'Gravity Sewer'!H18&amp; " " &amp; 'Gravity Sewer'!I18 &amp;" deep","")</f>
        <v/>
      </c>
      <c r="C47" s="12" t="str">
        <f>IF('Gravity Sewer'!P18&lt;&gt;"","Linear Foot","")</f>
        <v/>
      </c>
      <c r="D47" s="20" t="str">
        <f>IF('Gravity Sewer'!P18&lt;&gt;"",'Gravity Sewer'!K18,"")</f>
        <v/>
      </c>
      <c r="E47" s="5" t="str">
        <f>IF('Gravity Sewer'!P18&lt;&gt;"",'Gravity Sewer'!O18,"")</f>
        <v/>
      </c>
      <c r="F47" s="5" t="str">
        <f>'Gravity Sewer'!P18</f>
        <v/>
      </c>
      <c r="I47" s="19"/>
      <c r="J47" s="19"/>
      <c r="K47" s="19"/>
      <c r="L47" s="19"/>
    </row>
    <row r="48" spans="1:12" x14ac:dyDescent="0.25">
      <c r="A48" s="13">
        <v>33</v>
      </c>
      <c r="B48" s="4" t="str">
        <f>IF('Gravity Sewer'!P19&lt;&gt;"",'Gravity Sewer'!J19&amp; " "&amp;'Gravity Sewer'!H19&amp; " " &amp; 'Gravity Sewer'!I19 &amp;" deep","")</f>
        <v/>
      </c>
      <c r="C48" s="12" t="str">
        <f>IF('Gravity Sewer'!P19&lt;&gt;"","Linear Foot","")</f>
        <v/>
      </c>
      <c r="D48" s="20" t="str">
        <f>IF('Gravity Sewer'!P19&lt;&gt;"",'Gravity Sewer'!K19,"")</f>
        <v/>
      </c>
      <c r="E48" s="5" t="str">
        <f>IF('Gravity Sewer'!P19&lt;&gt;"",'Gravity Sewer'!O19,"")</f>
        <v/>
      </c>
      <c r="F48" s="5" t="str">
        <f>'Gravity Sewer'!P19</f>
        <v/>
      </c>
      <c r="I48" s="19"/>
      <c r="J48" s="19"/>
      <c r="K48" s="19"/>
      <c r="L48" s="19"/>
    </row>
    <row r="49" spans="1:12" x14ac:dyDescent="0.25">
      <c r="A49" s="13">
        <v>34</v>
      </c>
      <c r="B49" s="4" t="str">
        <f>IF('Gravity Sewer'!P20&lt;&gt;"",'Gravity Sewer'!J20&amp; " "&amp;'Gravity Sewer'!H20&amp; " " &amp; 'Gravity Sewer'!I20 &amp;" deep","")</f>
        <v/>
      </c>
      <c r="C49" s="12" t="str">
        <f>IF('Gravity Sewer'!P20&lt;&gt;"","Linear Foot","")</f>
        <v/>
      </c>
      <c r="D49" s="20" t="str">
        <f>IF('Gravity Sewer'!P20&lt;&gt;"",'Gravity Sewer'!K20,"")</f>
        <v/>
      </c>
      <c r="E49" s="5" t="str">
        <f>IF('Gravity Sewer'!P20&lt;&gt;"",'Gravity Sewer'!O20,"")</f>
        <v/>
      </c>
      <c r="F49" s="5" t="str">
        <f>'Gravity Sewer'!P20</f>
        <v/>
      </c>
      <c r="I49" s="19"/>
      <c r="J49" s="19"/>
      <c r="K49" s="19"/>
      <c r="L49" s="19"/>
    </row>
    <row r="50" spans="1:12" x14ac:dyDescent="0.25">
      <c r="A50" s="13">
        <v>35</v>
      </c>
      <c r="B50" s="4" t="str">
        <f>IF('Gravity Sewer'!P21&lt;&gt;"",'Gravity Sewer'!J21&amp; " "&amp;'Gravity Sewer'!H21&amp; " " &amp; 'Gravity Sewer'!I21 &amp;" deep","")</f>
        <v/>
      </c>
      <c r="C50" s="12" t="str">
        <f>IF('Gravity Sewer'!P21&lt;&gt;"","Linear Foot","")</f>
        <v/>
      </c>
      <c r="D50" s="20" t="str">
        <f>IF('Gravity Sewer'!P21&lt;&gt;"",'Gravity Sewer'!K21,"")</f>
        <v/>
      </c>
      <c r="E50" s="5" t="str">
        <f>IF('Gravity Sewer'!P21&lt;&gt;"",'Gravity Sewer'!O21,"")</f>
        <v/>
      </c>
      <c r="F50" s="5" t="str">
        <f>'Gravity Sewer'!P21</f>
        <v/>
      </c>
      <c r="I50" s="19"/>
      <c r="J50" s="19"/>
      <c r="K50" s="19"/>
      <c r="L50" s="19"/>
    </row>
    <row r="51" spans="1:12" ht="15" customHeight="1" x14ac:dyDescent="0.25">
      <c r="A51" s="13">
        <v>36</v>
      </c>
      <c r="B51" s="45" t="str">
        <f>IF('Gravity Sewer'!H22&lt;&gt;"","Additional Gravity Sewer - See attached sheet for details","")</f>
        <v/>
      </c>
      <c r="C51" s="12" t="str">
        <f>IF('Gravity Sewer'!P26&lt;&gt;"","Linear Foot","")</f>
        <v/>
      </c>
      <c r="D51" s="20" t="str">
        <f>IF('Gravity Sewer'!P26&lt;&gt;"",'Gravity Sewer'!K44,"")</f>
        <v/>
      </c>
      <c r="E51" s="46" t="str">
        <f>IF('Gravity Sewer'!P26&lt;&gt;"","--","")</f>
        <v/>
      </c>
      <c r="F51" s="5" t="str">
        <f>IF('Gravity Sewer'!H22&lt;&gt;"",'Gravity Sewer'!P44,"")</f>
        <v/>
      </c>
      <c r="I51" s="19"/>
      <c r="J51" s="19"/>
      <c r="K51" s="19"/>
      <c r="L51" s="19"/>
    </row>
    <row r="52" spans="1:12" x14ac:dyDescent="0.25">
      <c r="A52" s="13"/>
      <c r="B52" s="4" t="s">
        <v>95</v>
      </c>
      <c r="C52" s="12"/>
      <c r="D52" s="20">
        <f>'Gravity Sewer'!K45</f>
        <v>0</v>
      </c>
      <c r="E52" s="46"/>
      <c r="F52" s="10"/>
      <c r="I52" s="21"/>
      <c r="J52" s="21"/>
      <c r="K52" s="21"/>
      <c r="L52" s="21"/>
    </row>
    <row r="53" spans="1:12" x14ac:dyDescent="0.25">
      <c r="A53" s="89" t="s">
        <v>64</v>
      </c>
      <c r="B53" s="89"/>
      <c r="C53" s="89"/>
      <c r="D53" s="89"/>
      <c r="E53" s="89"/>
      <c r="F53" s="10"/>
    </row>
    <row r="54" spans="1:12" x14ac:dyDescent="0.25">
      <c r="A54" s="3"/>
      <c r="B54" s="3" t="s">
        <v>62</v>
      </c>
      <c r="C54" s="3"/>
      <c r="D54" s="3"/>
      <c r="E54" s="3"/>
      <c r="F54" s="10"/>
    </row>
    <row r="55" spans="1:12" x14ac:dyDescent="0.25">
      <c r="A55" s="13">
        <v>37</v>
      </c>
      <c r="B55" s="4" t="s">
        <v>21</v>
      </c>
      <c r="C55" s="12" t="s">
        <v>59</v>
      </c>
      <c r="D55" s="72"/>
      <c r="E55" s="5">
        <v>95</v>
      </c>
      <c r="F55" s="4"/>
    </row>
    <row r="56" spans="1:12" x14ac:dyDescent="0.25">
      <c r="A56" s="13">
        <v>38</v>
      </c>
      <c r="B56" s="4" t="s">
        <v>22</v>
      </c>
      <c r="C56" s="12" t="s">
        <v>59</v>
      </c>
      <c r="D56" s="72"/>
      <c r="E56" s="5">
        <v>99</v>
      </c>
      <c r="F56" s="4"/>
    </row>
    <row r="57" spans="1:12" x14ac:dyDescent="0.25">
      <c r="A57" s="13">
        <v>39</v>
      </c>
      <c r="B57" s="4" t="s">
        <v>23</v>
      </c>
      <c r="C57" s="12" t="s">
        <v>59</v>
      </c>
      <c r="D57" s="72"/>
      <c r="E57" s="5">
        <v>109</v>
      </c>
      <c r="F57" s="4"/>
    </row>
    <row r="58" spans="1:12" x14ac:dyDescent="0.25">
      <c r="A58" s="3"/>
      <c r="B58" s="3" t="s">
        <v>63</v>
      </c>
      <c r="C58" s="3"/>
      <c r="D58" s="3"/>
      <c r="E58" s="3"/>
      <c r="F58" s="10"/>
    </row>
    <row r="59" spans="1:12" x14ac:dyDescent="0.25">
      <c r="A59" s="13">
        <v>40</v>
      </c>
      <c r="B59" s="4" t="s">
        <v>21</v>
      </c>
      <c r="C59" s="4" t="s">
        <v>11</v>
      </c>
      <c r="D59" s="72"/>
      <c r="E59" s="5">
        <v>3320</v>
      </c>
      <c r="F59" s="5">
        <f>IF(OR(AND(D55="",D59&lt;&gt;""),AND(D55&lt;&gt;"",D59="")),"DATA ENTRY ERROR",MAX(D59*E59,D55*E55))</f>
        <v>0</v>
      </c>
    </row>
    <row r="60" spans="1:12" x14ac:dyDescent="0.25">
      <c r="A60" s="13">
        <v>41</v>
      </c>
      <c r="B60" s="4" t="s">
        <v>24</v>
      </c>
      <c r="C60" s="4" t="s">
        <v>11</v>
      </c>
      <c r="D60" s="72"/>
      <c r="E60" s="5">
        <v>3490</v>
      </c>
      <c r="F60" s="5">
        <f>IF(OR(AND(D56="",D60&lt;&gt;""),AND(D56&lt;&gt;"",D60="")),"DATA ENTRY ERROR",MAX(D60*E60,D56*E56))</f>
        <v>0</v>
      </c>
    </row>
    <row r="61" spans="1:12" x14ac:dyDescent="0.25">
      <c r="A61" s="13">
        <v>42</v>
      </c>
      <c r="B61" s="4" t="s">
        <v>23</v>
      </c>
      <c r="C61" s="4" t="s">
        <v>11</v>
      </c>
      <c r="D61" s="72"/>
      <c r="E61" s="5">
        <v>3809</v>
      </c>
      <c r="F61" s="5">
        <f>IF(OR(AND(D57="",D61&lt;&gt;""),AND(D57&lt;&gt;"",D61="")),"DATA ENTRY ERROR",MAX(D61*E61,D57*E57))</f>
        <v>0</v>
      </c>
    </row>
    <row r="62" spans="1:12" x14ac:dyDescent="0.25">
      <c r="A62" s="89" t="s">
        <v>25</v>
      </c>
      <c r="B62" s="89"/>
      <c r="C62" s="89"/>
      <c r="D62" s="89"/>
      <c r="E62" s="89"/>
      <c r="F62" s="10"/>
    </row>
    <row r="63" spans="1:12" x14ac:dyDescent="0.25">
      <c r="A63" s="13">
        <v>43</v>
      </c>
      <c r="B63" s="4" t="s">
        <v>26</v>
      </c>
      <c r="C63" s="12" t="s">
        <v>59</v>
      </c>
      <c r="D63" s="72"/>
      <c r="E63" s="5">
        <v>64</v>
      </c>
      <c r="F63" s="5">
        <f>D63*E63</f>
        <v>0</v>
      </c>
    </row>
    <row r="64" spans="1:12" x14ac:dyDescent="0.25">
      <c r="A64" s="13">
        <v>44</v>
      </c>
      <c r="B64" s="4" t="s">
        <v>27</v>
      </c>
      <c r="C64" s="12" t="s">
        <v>59</v>
      </c>
      <c r="D64" s="72"/>
      <c r="E64" s="5">
        <v>65</v>
      </c>
      <c r="F64" s="5">
        <f>D64*E64</f>
        <v>0</v>
      </c>
    </row>
    <row r="65" spans="1:6" x14ac:dyDescent="0.25">
      <c r="A65" s="13">
        <v>45</v>
      </c>
      <c r="B65" s="4" t="s">
        <v>28</v>
      </c>
      <c r="C65" s="12" t="s">
        <v>59</v>
      </c>
      <c r="D65" s="72"/>
      <c r="E65" s="5">
        <v>65</v>
      </c>
      <c r="F65" s="5">
        <f>D65*E65</f>
        <v>0</v>
      </c>
    </row>
    <row r="66" spans="1:6" x14ac:dyDescent="0.25">
      <c r="A66" s="89" t="s">
        <v>29</v>
      </c>
      <c r="B66" s="89"/>
      <c r="C66" s="89"/>
      <c r="D66" s="89"/>
      <c r="E66" s="89"/>
      <c r="F66" s="10"/>
    </row>
    <row r="67" spans="1:6" x14ac:dyDescent="0.25">
      <c r="A67" s="13">
        <v>46</v>
      </c>
      <c r="B67" s="4" t="s">
        <v>30</v>
      </c>
      <c r="C67" s="12" t="s">
        <v>60</v>
      </c>
      <c r="D67" s="72"/>
      <c r="E67" s="5">
        <v>290</v>
      </c>
      <c r="F67" s="5">
        <f t="shared" ref="F67:F73" si="1">D67*E67</f>
        <v>0</v>
      </c>
    </row>
    <row r="68" spans="1:6" x14ac:dyDescent="0.25">
      <c r="A68" s="13">
        <v>47</v>
      </c>
      <c r="B68" s="4" t="s">
        <v>31</v>
      </c>
      <c r="C68" s="12" t="s">
        <v>60</v>
      </c>
      <c r="D68" s="72"/>
      <c r="E68" s="5">
        <v>495</v>
      </c>
      <c r="F68" s="5">
        <f t="shared" si="1"/>
        <v>0</v>
      </c>
    </row>
    <row r="69" spans="1:6" x14ac:dyDescent="0.25">
      <c r="A69" s="13">
        <v>48</v>
      </c>
      <c r="B69" s="4" t="s">
        <v>32</v>
      </c>
      <c r="C69" s="12" t="s">
        <v>60</v>
      </c>
      <c r="D69" s="72"/>
      <c r="E69" s="5">
        <v>645</v>
      </c>
      <c r="F69" s="5">
        <f t="shared" si="1"/>
        <v>0</v>
      </c>
    </row>
    <row r="70" spans="1:6" x14ac:dyDescent="0.25">
      <c r="A70" s="13">
        <v>49</v>
      </c>
      <c r="B70" s="4" t="s">
        <v>33</v>
      </c>
      <c r="C70" s="4" t="s">
        <v>11</v>
      </c>
      <c r="D70" s="72"/>
      <c r="E70" s="5">
        <v>3300</v>
      </c>
      <c r="F70" s="5">
        <f t="shared" si="1"/>
        <v>0</v>
      </c>
    </row>
    <row r="71" spans="1:6" x14ac:dyDescent="0.25">
      <c r="A71" s="13">
        <v>50</v>
      </c>
      <c r="B71" s="4" t="s">
        <v>34</v>
      </c>
      <c r="C71" s="4" t="s">
        <v>11</v>
      </c>
      <c r="D71" s="72"/>
      <c r="E71" s="5">
        <v>3100</v>
      </c>
      <c r="F71" s="5">
        <f t="shared" si="1"/>
        <v>0</v>
      </c>
    </row>
    <row r="72" spans="1:6" x14ac:dyDescent="0.25">
      <c r="A72" s="13">
        <v>51</v>
      </c>
      <c r="B72" s="4" t="s">
        <v>35</v>
      </c>
      <c r="C72" s="4" t="s">
        <v>11</v>
      </c>
      <c r="D72" s="72"/>
      <c r="E72" s="5">
        <v>6700</v>
      </c>
      <c r="F72" s="5">
        <f t="shared" si="1"/>
        <v>0</v>
      </c>
    </row>
    <row r="73" spans="1:6" x14ac:dyDescent="0.25">
      <c r="A73" s="13">
        <v>52</v>
      </c>
      <c r="B73" s="4" t="s">
        <v>36</v>
      </c>
      <c r="C73" s="4" t="s">
        <v>11</v>
      </c>
      <c r="D73" s="72"/>
      <c r="E73" s="5">
        <v>5400</v>
      </c>
      <c r="F73" s="5">
        <f t="shared" si="1"/>
        <v>0</v>
      </c>
    </row>
    <row r="74" spans="1:6" ht="15" customHeight="1" x14ac:dyDescent="0.25">
      <c r="A74" s="89" t="s">
        <v>37</v>
      </c>
      <c r="B74" s="89"/>
      <c r="C74" s="89"/>
      <c r="D74" s="89"/>
      <c r="E74" s="89"/>
      <c r="F74" s="10"/>
    </row>
    <row r="75" spans="1:6" x14ac:dyDescent="0.25">
      <c r="A75" s="13">
        <v>53</v>
      </c>
      <c r="B75" s="4" t="s">
        <v>38</v>
      </c>
      <c r="C75" s="12" t="s">
        <v>57</v>
      </c>
      <c r="D75" s="72"/>
      <c r="E75" s="5">
        <v>65</v>
      </c>
      <c r="F75" s="5">
        <f>D75*E75</f>
        <v>0</v>
      </c>
    </row>
    <row r="76" spans="1:6" x14ac:dyDescent="0.25">
      <c r="A76" s="13">
        <v>54</v>
      </c>
      <c r="B76" s="4" t="s">
        <v>39</v>
      </c>
      <c r="C76" s="12" t="s">
        <v>57</v>
      </c>
      <c r="D76" s="72"/>
      <c r="E76" s="5">
        <v>75</v>
      </c>
      <c r="F76" s="5">
        <f>D76*E76</f>
        <v>0</v>
      </c>
    </row>
    <row r="77" spans="1:6" x14ac:dyDescent="0.25">
      <c r="A77" s="13">
        <v>55</v>
      </c>
      <c r="B77" s="4" t="s">
        <v>40</v>
      </c>
      <c r="C77" s="12" t="s">
        <v>57</v>
      </c>
      <c r="D77" s="72"/>
      <c r="E77" s="5">
        <v>86</v>
      </c>
      <c r="F77" s="5">
        <f>D77*E77</f>
        <v>0</v>
      </c>
    </row>
    <row r="78" spans="1:6" x14ac:dyDescent="0.25">
      <c r="A78" s="13">
        <v>56</v>
      </c>
      <c r="B78" s="4" t="s">
        <v>41</v>
      </c>
      <c r="C78" s="12" t="s">
        <v>57</v>
      </c>
      <c r="D78" s="72"/>
      <c r="E78" s="5">
        <v>86</v>
      </c>
      <c r="F78" s="5">
        <f>D78*E78</f>
        <v>0</v>
      </c>
    </row>
    <row r="79" spans="1:6" x14ac:dyDescent="0.25">
      <c r="A79" s="13">
        <v>57</v>
      </c>
      <c r="B79" s="4" t="s">
        <v>42</v>
      </c>
      <c r="C79" s="12" t="s">
        <v>57</v>
      </c>
      <c r="D79" s="72"/>
      <c r="E79" s="5">
        <v>105</v>
      </c>
      <c r="F79" s="5">
        <f>D79*E79</f>
        <v>0</v>
      </c>
    </row>
    <row r="80" spans="1:6" x14ac:dyDescent="0.25">
      <c r="A80" s="89" t="s">
        <v>43</v>
      </c>
      <c r="B80" s="89"/>
      <c r="C80" s="89"/>
      <c r="D80" s="89"/>
      <c r="E80" s="89"/>
      <c r="F80" s="10"/>
    </row>
    <row r="81" spans="1:6" x14ac:dyDescent="0.25">
      <c r="A81" s="13">
        <v>58</v>
      </c>
      <c r="B81" s="4" t="s">
        <v>44</v>
      </c>
      <c r="C81" s="12" t="s">
        <v>57</v>
      </c>
      <c r="D81" s="72"/>
      <c r="E81" s="5">
        <v>72</v>
      </c>
      <c r="F81" s="5">
        <f>D81*E81</f>
        <v>0</v>
      </c>
    </row>
    <row r="82" spans="1:6" x14ac:dyDescent="0.25">
      <c r="A82" s="13">
        <v>59</v>
      </c>
      <c r="B82" s="4" t="s">
        <v>45</v>
      </c>
      <c r="C82" s="12" t="s">
        <v>57</v>
      </c>
      <c r="D82" s="72"/>
      <c r="E82" s="5">
        <v>155</v>
      </c>
      <c r="F82" s="5">
        <f>D82*E82</f>
        <v>0</v>
      </c>
    </row>
    <row r="83" spans="1:6" x14ac:dyDescent="0.25">
      <c r="A83" s="89" t="s">
        <v>79</v>
      </c>
      <c r="B83" s="89"/>
      <c r="C83" s="89"/>
      <c r="D83" s="89"/>
      <c r="E83" s="89"/>
      <c r="F83" s="10"/>
    </row>
    <row r="84" spans="1:6" x14ac:dyDescent="0.25">
      <c r="A84" s="13">
        <v>60</v>
      </c>
      <c r="B84" s="4" t="s">
        <v>66</v>
      </c>
      <c r="C84" s="12" t="s">
        <v>59</v>
      </c>
      <c r="D84" s="72"/>
      <c r="E84" s="5">
        <v>5</v>
      </c>
      <c r="F84" s="5">
        <f>D84*E84</f>
        <v>0</v>
      </c>
    </row>
    <row r="85" spans="1:6" x14ac:dyDescent="0.25">
      <c r="A85" s="13">
        <v>61</v>
      </c>
      <c r="B85" s="4" t="s">
        <v>67</v>
      </c>
      <c r="C85" s="12" t="s">
        <v>59</v>
      </c>
      <c r="D85" s="72"/>
      <c r="E85" s="16">
        <v>10</v>
      </c>
      <c r="F85" s="5">
        <f>D85*E85</f>
        <v>0</v>
      </c>
    </row>
    <row r="86" spans="1:6" x14ac:dyDescent="0.25">
      <c r="A86" s="15">
        <v>62</v>
      </c>
      <c r="B86" s="4" t="s">
        <v>69</v>
      </c>
      <c r="C86" s="12" t="s">
        <v>59</v>
      </c>
      <c r="D86" s="72"/>
      <c r="E86" s="17">
        <v>6.5</v>
      </c>
      <c r="F86" s="5">
        <f>D86*E86</f>
        <v>0</v>
      </c>
    </row>
    <row r="87" spans="1:6" x14ac:dyDescent="0.25">
      <c r="A87" s="15">
        <v>63</v>
      </c>
      <c r="B87" s="4" t="s">
        <v>68</v>
      </c>
      <c r="C87" s="4" t="s">
        <v>11</v>
      </c>
      <c r="D87" s="72"/>
      <c r="E87" s="18">
        <v>2000</v>
      </c>
      <c r="F87" s="5">
        <f>D87*E87</f>
        <v>0</v>
      </c>
    </row>
    <row r="88" spans="1:6" x14ac:dyDescent="0.25">
      <c r="A88" s="15">
        <v>64</v>
      </c>
      <c r="B88" s="4" t="s">
        <v>78</v>
      </c>
      <c r="C88" s="12" t="s">
        <v>11</v>
      </c>
      <c r="D88" s="72"/>
      <c r="E88" s="17">
        <v>150</v>
      </c>
      <c r="F88" s="5">
        <f>D88*E88</f>
        <v>0</v>
      </c>
    </row>
    <row r="89" spans="1:6" x14ac:dyDescent="0.25">
      <c r="A89" s="90" t="s">
        <v>46</v>
      </c>
      <c r="B89" s="91"/>
      <c r="C89" s="91"/>
      <c r="D89" s="91"/>
      <c r="E89" s="92"/>
      <c r="F89" s="10"/>
    </row>
    <row r="90" spans="1:6" x14ac:dyDescent="0.25">
      <c r="A90" s="13">
        <v>65</v>
      </c>
      <c r="B90" s="4" t="s">
        <v>73</v>
      </c>
      <c r="C90" s="12" t="s">
        <v>58</v>
      </c>
      <c r="D90" s="72"/>
      <c r="E90" s="5">
        <v>77</v>
      </c>
      <c r="F90" s="5">
        <f>D90*E90</f>
        <v>0</v>
      </c>
    </row>
    <row r="91" spans="1:6" x14ac:dyDescent="0.25">
      <c r="A91" s="13">
        <v>66</v>
      </c>
      <c r="B91" s="4" t="s">
        <v>47</v>
      </c>
      <c r="C91" s="12" t="s">
        <v>58</v>
      </c>
      <c r="D91" s="72"/>
      <c r="E91" s="5">
        <v>45</v>
      </c>
      <c r="F91" s="5">
        <f>D91*E91</f>
        <v>0</v>
      </c>
    </row>
    <row r="92" spans="1:6" x14ac:dyDescent="0.25">
      <c r="A92" s="13">
        <v>67</v>
      </c>
      <c r="B92" s="4" t="s">
        <v>70</v>
      </c>
      <c r="C92" s="12" t="s">
        <v>58</v>
      </c>
      <c r="D92" s="72"/>
      <c r="E92" s="5">
        <v>270</v>
      </c>
      <c r="F92" s="5">
        <f>D92*E92</f>
        <v>0</v>
      </c>
    </row>
    <row r="93" spans="1:6" x14ac:dyDescent="0.25">
      <c r="A93" s="13">
        <v>68</v>
      </c>
      <c r="B93" s="4" t="s">
        <v>71</v>
      </c>
      <c r="C93" s="12" t="s">
        <v>58</v>
      </c>
      <c r="D93" s="72"/>
      <c r="E93" s="5">
        <v>325</v>
      </c>
      <c r="F93" s="5">
        <f>D93*E93</f>
        <v>0</v>
      </c>
    </row>
    <row r="94" spans="1:6" x14ac:dyDescent="0.25">
      <c r="A94" s="13">
        <v>69</v>
      </c>
      <c r="B94" s="4" t="s">
        <v>72</v>
      </c>
      <c r="C94" s="12" t="s">
        <v>58</v>
      </c>
      <c r="D94" s="72"/>
      <c r="E94" s="5">
        <v>95</v>
      </c>
      <c r="F94" s="5">
        <f>D94*E94</f>
        <v>0</v>
      </c>
    </row>
    <row r="95" spans="1:6" x14ac:dyDescent="0.25">
      <c r="A95" s="13">
        <v>70</v>
      </c>
      <c r="B95" s="4" t="s">
        <v>102</v>
      </c>
      <c r="C95" s="12"/>
      <c r="D95" s="4"/>
      <c r="E95" s="5"/>
      <c r="F95" s="73">
        <f>'Other Costs'!F40</f>
        <v>0</v>
      </c>
    </row>
    <row r="96" spans="1:6" x14ac:dyDescent="0.25">
      <c r="A96" s="4"/>
      <c r="B96" s="4"/>
      <c r="C96" s="4"/>
      <c r="D96" s="4"/>
      <c r="E96" s="5"/>
      <c r="F96" s="10"/>
    </row>
    <row r="97" spans="1:6" x14ac:dyDescent="0.25">
      <c r="A97" s="4"/>
      <c r="B97" s="4"/>
      <c r="C97" s="4"/>
      <c r="D97" s="4"/>
      <c r="E97" s="5" t="s">
        <v>52</v>
      </c>
      <c r="F97" s="5">
        <f>SUM(F8:F95)</f>
        <v>0</v>
      </c>
    </row>
    <row r="98" spans="1:6" x14ac:dyDescent="0.25">
      <c r="A98" s="10"/>
      <c r="B98" s="10"/>
      <c r="C98" s="10"/>
      <c r="D98" s="10"/>
      <c r="E98" s="10"/>
      <c r="F98" s="10"/>
    </row>
    <row r="99" spans="1:6" x14ac:dyDescent="0.25">
      <c r="A99" s="59" t="s">
        <v>104</v>
      </c>
      <c r="B99" s="60"/>
      <c r="C99" s="94" t="str">
        <f>IF(F97&gt;=100000,"Bond Required","Bond Not Required")</f>
        <v>Bond Not Required</v>
      </c>
      <c r="D99" s="95"/>
      <c r="E99" s="96"/>
      <c r="F99" s="10"/>
    </row>
    <row r="100" spans="1:6" ht="15.6" x14ac:dyDescent="0.3">
      <c r="A100" s="61"/>
      <c r="B100" s="4" t="s">
        <v>50</v>
      </c>
      <c r="C100" s="8"/>
      <c r="D100" s="7"/>
      <c r="E100" s="4"/>
      <c r="F100" s="62">
        <f>IF(F97&gt;=100000,F97,0)</f>
        <v>0</v>
      </c>
    </row>
    <row r="101" spans="1:6" ht="15.6" x14ac:dyDescent="0.3">
      <c r="A101" s="61"/>
      <c r="B101" s="4" t="s">
        <v>51</v>
      </c>
      <c r="C101" s="9"/>
      <c r="D101" s="4"/>
      <c r="E101" s="4"/>
      <c r="F101" s="63">
        <f>F100</f>
        <v>0</v>
      </c>
    </row>
    <row r="102" spans="1:6" ht="15.6" x14ac:dyDescent="0.3">
      <c r="A102" s="61"/>
      <c r="B102" s="4"/>
      <c r="C102" s="9"/>
      <c r="D102" s="4"/>
      <c r="E102" s="4"/>
      <c r="F102" s="63"/>
    </row>
    <row r="103" spans="1:6" x14ac:dyDescent="0.25">
      <c r="A103" s="10"/>
      <c r="B103" s="10"/>
      <c r="C103" s="10"/>
      <c r="D103" s="10"/>
      <c r="E103" s="10"/>
      <c r="F103" s="10"/>
    </row>
    <row r="104" spans="1:6" ht="15" customHeight="1" x14ac:dyDescent="0.25">
      <c r="A104" s="90" t="s">
        <v>109</v>
      </c>
      <c r="B104" s="91"/>
      <c r="C104" s="91"/>
      <c r="D104" s="91"/>
      <c r="E104" s="92"/>
      <c r="F104" s="10"/>
    </row>
    <row r="105" spans="1:6" ht="15.6" x14ac:dyDescent="0.3">
      <c r="A105" s="61"/>
      <c r="B105" s="64" t="s">
        <v>105</v>
      </c>
      <c r="C105" s="65" t="s">
        <v>59</v>
      </c>
      <c r="D105" s="68">
        <f>SUM(D9:D13,D15:D19)</f>
        <v>0</v>
      </c>
      <c r="E105" s="88">
        <v>12</v>
      </c>
      <c r="F105" s="5">
        <f>D105*E105</f>
        <v>0</v>
      </c>
    </row>
    <row r="106" spans="1:6" ht="15.6" x14ac:dyDescent="0.3">
      <c r="A106" s="61"/>
      <c r="B106" s="66" t="s">
        <v>106</v>
      </c>
      <c r="C106" s="65" t="s">
        <v>59</v>
      </c>
      <c r="D106" s="68">
        <f>SUM(D52,D63:D65)</f>
        <v>0</v>
      </c>
      <c r="E106" s="88">
        <v>12</v>
      </c>
      <c r="F106" s="5">
        <f>D106*E106</f>
        <v>0</v>
      </c>
    </row>
    <row r="107" spans="1:6" ht="15.6" x14ac:dyDescent="0.3">
      <c r="A107" s="61"/>
      <c r="B107" s="66" t="s">
        <v>107</v>
      </c>
      <c r="C107" s="65" t="s">
        <v>108</v>
      </c>
      <c r="D107" s="10"/>
      <c r="E107" s="10"/>
      <c r="F107" s="87">
        <v>5810</v>
      </c>
    </row>
    <row r="108" spans="1:6" x14ac:dyDescent="0.25">
      <c r="A108" s="61"/>
      <c r="B108" s="66"/>
      <c r="C108" s="67"/>
      <c r="D108" s="66"/>
      <c r="E108" s="5"/>
      <c r="F108" s="10"/>
    </row>
    <row r="109" spans="1:6" ht="15.6" x14ac:dyDescent="0.3">
      <c r="A109" s="61"/>
      <c r="B109" s="66"/>
      <c r="C109" s="67"/>
      <c r="D109" s="66"/>
      <c r="E109" s="5" t="s">
        <v>52</v>
      </c>
      <c r="F109" s="87">
        <f>F105+F106+F107</f>
        <v>5810</v>
      </c>
    </row>
  </sheetData>
  <sheetProtection sheet="1" selectLockedCells="1"/>
  <mergeCells count="18">
    <mergeCell ref="A62:E62"/>
    <mergeCell ref="A66:E66"/>
    <mergeCell ref="A74:E74"/>
    <mergeCell ref="A80:E80"/>
    <mergeCell ref="A104:E104"/>
    <mergeCell ref="A1:F1"/>
    <mergeCell ref="A2:F2"/>
    <mergeCell ref="A3:F3"/>
    <mergeCell ref="A14:E14"/>
    <mergeCell ref="A35:E35"/>
    <mergeCell ref="A20:E20"/>
    <mergeCell ref="A8:E8"/>
    <mergeCell ref="A83:E83"/>
    <mergeCell ref="A39:E39"/>
    <mergeCell ref="A53:E53"/>
    <mergeCell ref="C99:E99"/>
    <mergeCell ref="A26:E26"/>
    <mergeCell ref="A89:E89"/>
  </mergeCells>
  <phoneticPr fontId="6" type="noConversion"/>
  <dataValidations count="2">
    <dataValidation type="whole" operator="greaterThan" allowBlank="1" showInputMessage="1" showErrorMessage="1" sqref="D9:D13 D15:D19 D21:D25 D28:D30 D32:D34 D36:D38 D55:D57 D59:D61 D63:D65 D67:D73 D75:D79 D81:D82 D84:D88 D90:D94" xr:uid="{00000000-0002-0000-0000-000000000000}">
      <formula1>0</formula1>
    </dataValidation>
    <dataValidation type="decimal" operator="lessThanOrEqual" allowBlank="1" showInputMessage="1" showErrorMessage="1" sqref="E101:F101" xr:uid="{00000000-0002-0000-0000-000001000000}">
      <formula1>6500</formula1>
    </dataValidation>
  </dataValidations>
  <printOptions horizontalCentered="1" verticalCentered="1"/>
  <pageMargins left="0.5" right="0.5" top="0.5" bottom="1" header="0.5" footer="0.5"/>
  <pageSetup scale="76" fitToHeight="2" orientation="portrait" r:id="rId1"/>
  <headerFooter alignWithMargins="0">
    <oddFooter>&amp;LEffective July 1, 2025
Form last modified June 27, 2025</oddFooter>
  </headerFooter>
  <rowBreaks count="1" manualBreakCount="1">
    <brk id="5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5"/>
  <sheetViews>
    <sheetView topLeftCell="G8" workbookViewId="0">
      <selection activeCell="K11" sqref="K11"/>
    </sheetView>
  </sheetViews>
  <sheetFormatPr defaultColWidth="9.109375" defaultRowHeight="13.2" x14ac:dyDescent="0.25"/>
  <cols>
    <col min="1" max="6" width="9.109375" hidden="1" customWidth="1"/>
    <col min="7" max="7" width="9.109375" customWidth="1"/>
    <col min="11" max="11" width="9.109375" style="22"/>
    <col min="12" max="15" width="9.109375" hidden="1" customWidth="1"/>
    <col min="16" max="16" width="18.44140625" style="23" customWidth="1"/>
    <col min="17" max="18" width="9.109375" customWidth="1"/>
    <col min="19" max="19" width="13.44140625" customWidth="1"/>
    <col min="20" max="20" width="9.109375" customWidth="1"/>
    <col min="21" max="21" width="10.5546875" customWidth="1"/>
    <col min="22" max="22" width="11.88671875" customWidth="1"/>
    <col min="23" max="23" width="12.5546875" customWidth="1"/>
    <col min="24" max="24" width="9.109375" customWidth="1"/>
  </cols>
  <sheetData>
    <row r="1" spans="7:23" hidden="1" x14ac:dyDescent="0.25"/>
    <row r="2" spans="7:23" hidden="1" x14ac:dyDescent="0.25"/>
    <row r="3" spans="7:23" hidden="1" x14ac:dyDescent="0.25">
      <c r="H3" t="s">
        <v>83</v>
      </c>
      <c r="I3" s="37" t="s">
        <v>99</v>
      </c>
      <c r="J3" s="24" t="s">
        <v>5</v>
      </c>
    </row>
    <row r="4" spans="7:23" hidden="1" x14ac:dyDescent="0.25">
      <c r="H4" t="s">
        <v>84</v>
      </c>
      <c r="I4" t="s">
        <v>86</v>
      </c>
      <c r="J4" s="24" t="s">
        <v>6</v>
      </c>
    </row>
    <row r="5" spans="7:23" hidden="1" x14ac:dyDescent="0.25">
      <c r="H5" t="s">
        <v>85</v>
      </c>
      <c r="I5" t="s">
        <v>87</v>
      </c>
      <c r="J5" s="24" t="s">
        <v>7</v>
      </c>
    </row>
    <row r="6" spans="7:23" hidden="1" x14ac:dyDescent="0.25">
      <c r="I6" t="s">
        <v>98</v>
      </c>
    </row>
    <row r="7" spans="7:23" hidden="1" x14ac:dyDescent="0.25"/>
    <row r="8" spans="7:23" ht="27" customHeight="1" thickBot="1" x14ac:dyDescent="0.3">
      <c r="H8" s="28" t="str">
        <f>"Gravity Sewer for " &amp; TRIM('Main Sheet'!B5)</f>
        <v xml:space="preserve">Gravity Sewer for </v>
      </c>
      <c r="P8" s="23" t="str">
        <f>"Date:   "&amp; TEXT('Main Sheet'!F5,"MMMM d, YYYY")</f>
        <v>Date:   January 0, 1900</v>
      </c>
    </row>
    <row r="9" spans="7:23" x14ac:dyDescent="0.25">
      <c r="T9" s="25" t="s">
        <v>88</v>
      </c>
      <c r="U9" s="26"/>
      <c r="V9" s="26"/>
      <c r="W9" s="27"/>
    </row>
    <row r="10" spans="7:23" x14ac:dyDescent="0.25">
      <c r="H10" s="33" t="s">
        <v>80</v>
      </c>
      <c r="I10" s="33" t="s">
        <v>81</v>
      </c>
      <c r="J10" s="33" t="s">
        <v>82</v>
      </c>
      <c r="K10" s="34" t="s">
        <v>62</v>
      </c>
      <c r="L10" s="33"/>
      <c r="M10" s="33"/>
      <c r="N10" s="33"/>
      <c r="O10" s="33" t="s">
        <v>93</v>
      </c>
      <c r="P10" s="35" t="s">
        <v>94</v>
      </c>
      <c r="T10" s="29"/>
      <c r="U10" s="42" t="s">
        <v>5</v>
      </c>
      <c r="V10" s="42" t="s">
        <v>6</v>
      </c>
      <c r="W10" s="43" t="s">
        <v>7</v>
      </c>
    </row>
    <row r="11" spans="7:23" ht="15" x14ac:dyDescent="0.25">
      <c r="G11" s="15">
        <v>25</v>
      </c>
      <c r="H11" s="74"/>
      <c r="I11" s="74"/>
      <c r="J11" s="75"/>
      <c r="K11" s="76"/>
      <c r="L11" s="30" t="str">
        <f>IF(H11=$H$3,2,IF(H11=$H$4,3,IF(H11=$H$5,4,"Error")))</f>
        <v>Error</v>
      </c>
      <c r="M11" s="30" t="str">
        <f>IF(I11=$I$3,1,IF(I11=$I$4,2,IF(I11=$I$5,3,IF(I11=$I$6,4,"Error"))))</f>
        <v>Error</v>
      </c>
      <c r="N11" s="30" t="str">
        <f>IF(J11=$J$3,2,IF(J11=$J$4,3,IF(J11=$J$5,4,"Error")))</f>
        <v>Error</v>
      </c>
      <c r="O11" s="30" t="str">
        <f>IFERROR(INDEX(($T$10:$W$13,$T$17:$W$20,$T$24:$W$27,$T$31:$W$34),L11,N11,M11),"")</f>
        <v/>
      </c>
      <c r="P11" s="52" t="str">
        <f>IFERROR(K11*O11,"")</f>
        <v/>
      </c>
      <c r="T11" s="29" t="s">
        <v>83</v>
      </c>
      <c r="U11" s="82">
        <v>98</v>
      </c>
      <c r="V11" s="52">
        <v>103</v>
      </c>
      <c r="W11" s="83">
        <v>110</v>
      </c>
    </row>
    <row r="12" spans="7:23" ht="15" x14ac:dyDescent="0.25">
      <c r="G12" s="15">
        <v>26</v>
      </c>
      <c r="H12" s="74"/>
      <c r="I12" s="74"/>
      <c r="J12" s="75"/>
      <c r="K12" s="76"/>
      <c r="L12" s="30" t="str">
        <f t="shared" ref="L12:L43" si="0">IF(H12=$H$3,2,IF(H12=$H$4,3,IF(H12=$H$5,4,"Error")))</f>
        <v>Error</v>
      </c>
      <c r="M12" s="30" t="str">
        <f t="shared" ref="M12:M43" si="1">IF(I12=$I$3,1,IF(I12=$I$4,2,IF(I12=$I$5,3,IF(I12=$I$6,4,"Error"))))</f>
        <v>Error</v>
      </c>
      <c r="N12" s="30" t="str">
        <f t="shared" ref="N12:N43" si="2">IF(J12=$J$3,2,IF(J12=$J$4,3,IF(J12=$J$5,4,"Error")))</f>
        <v>Error</v>
      </c>
      <c r="O12" s="30" t="str">
        <f>IFERROR(INDEX(($T$10:$W$13,$T$17:$W$20,$T$24:$W$27,$T$31:$W$34),L12,N12,M12),"")</f>
        <v/>
      </c>
      <c r="P12" s="52" t="str">
        <f>IFERROR(K12*O12,"")</f>
        <v/>
      </c>
      <c r="T12" s="29" t="s">
        <v>84</v>
      </c>
      <c r="U12" s="82">
        <v>143</v>
      </c>
      <c r="V12" s="52">
        <v>150</v>
      </c>
      <c r="W12" s="83">
        <v>162</v>
      </c>
    </row>
    <row r="13" spans="7:23" ht="15.6" thickBot="1" x14ac:dyDescent="0.3">
      <c r="G13" s="15">
        <v>27</v>
      </c>
      <c r="H13" s="74"/>
      <c r="I13" s="74"/>
      <c r="J13" s="75"/>
      <c r="K13" s="76"/>
      <c r="L13" s="30" t="str">
        <f t="shared" si="0"/>
        <v>Error</v>
      </c>
      <c r="M13" s="30" t="str">
        <f t="shared" si="1"/>
        <v>Error</v>
      </c>
      <c r="N13" s="30" t="str">
        <f t="shared" si="2"/>
        <v>Error</v>
      </c>
      <c r="O13" s="30" t="str">
        <f>IFERROR(INDEX(($T$10:$W$13,$T$17:$W$20,$T$24:$W$27,$T$31:$W$34),L13,N13,M13),"")</f>
        <v/>
      </c>
      <c r="P13" s="52" t="str">
        <f>IFERROR(K13*O13,"")</f>
        <v/>
      </c>
      <c r="T13" s="36" t="s">
        <v>85</v>
      </c>
      <c r="U13" s="84">
        <v>104</v>
      </c>
      <c r="V13" s="85">
        <v>111</v>
      </c>
      <c r="W13" s="86">
        <v>125</v>
      </c>
    </row>
    <row r="14" spans="7:23" ht="15.6" thickBot="1" x14ac:dyDescent="0.3">
      <c r="G14" s="15">
        <v>28</v>
      </c>
      <c r="H14" s="74"/>
      <c r="I14" s="74"/>
      <c r="J14" s="75"/>
      <c r="K14" s="76"/>
      <c r="L14" s="30" t="str">
        <f t="shared" si="0"/>
        <v>Error</v>
      </c>
      <c r="M14" s="30" t="str">
        <f t="shared" si="1"/>
        <v>Error</v>
      </c>
      <c r="N14" s="30" t="str">
        <f t="shared" si="2"/>
        <v>Error</v>
      </c>
      <c r="O14" s="30" t="str">
        <f>IFERROR(INDEX(($T$10:$W$13,$T$17:$W$20,$T$24:$W$27,$T$31:$W$34),L14,N14,M14),"")</f>
        <v/>
      </c>
      <c r="P14" s="52" t="str">
        <f>IFERROR(K14*O14,"")</f>
        <v/>
      </c>
      <c r="U14" s="37"/>
    </row>
    <row r="15" spans="7:23" ht="15" x14ac:dyDescent="0.25">
      <c r="G15" s="15">
        <v>29</v>
      </c>
      <c r="H15" s="74"/>
      <c r="I15" s="74"/>
      <c r="J15" s="75"/>
      <c r="K15" s="76"/>
      <c r="L15" s="30" t="str">
        <f t="shared" si="0"/>
        <v>Error</v>
      </c>
      <c r="M15" s="30" t="str">
        <f t="shared" si="1"/>
        <v>Error</v>
      </c>
      <c r="N15" s="30" t="str">
        <f t="shared" si="2"/>
        <v>Error</v>
      </c>
      <c r="O15" s="30" t="str">
        <f>IFERROR(INDEX(($T$10:$W$13,$T$17:$W$20,$T$24:$W$27,$T$31:$W$34),L15,N15,M15),"")</f>
        <v/>
      </c>
      <c r="P15" s="52" t="str">
        <f t="shared" ref="P15:P43" si="3">IFERROR(K15*O15,"")</f>
        <v/>
      </c>
      <c r="T15" s="25" t="s">
        <v>89</v>
      </c>
      <c r="U15" s="38"/>
      <c r="V15" s="26"/>
      <c r="W15" s="27"/>
    </row>
    <row r="16" spans="7:23" ht="15" x14ac:dyDescent="0.25">
      <c r="G16" s="15">
        <v>30</v>
      </c>
      <c r="H16" s="74"/>
      <c r="I16" s="74"/>
      <c r="J16" s="75"/>
      <c r="K16" s="76"/>
      <c r="L16" s="30" t="str">
        <f t="shared" si="0"/>
        <v>Error</v>
      </c>
      <c r="M16" s="30" t="str">
        <f t="shared" si="1"/>
        <v>Error</v>
      </c>
      <c r="N16" s="30" t="str">
        <f t="shared" si="2"/>
        <v>Error</v>
      </c>
      <c r="O16" s="30" t="str">
        <f>IFERROR(INDEX(($T$10:$W$13,$T$17:$W$20,$T$24:$W$27,$T$31:$W$34),L16,N16,M16),"")</f>
        <v/>
      </c>
      <c r="P16" s="52" t="str">
        <f t="shared" si="3"/>
        <v/>
      </c>
      <c r="T16" s="29" t="s">
        <v>91</v>
      </c>
      <c r="U16" s="32"/>
      <c r="V16" s="30"/>
      <c r="W16" s="31"/>
    </row>
    <row r="17" spans="7:23" ht="15" x14ac:dyDescent="0.25">
      <c r="G17" s="15">
        <v>31</v>
      </c>
      <c r="H17" s="74"/>
      <c r="I17" s="74"/>
      <c r="J17" s="75"/>
      <c r="K17" s="76"/>
      <c r="L17" s="30" t="str">
        <f t="shared" si="0"/>
        <v>Error</v>
      </c>
      <c r="M17" s="30" t="str">
        <f t="shared" si="1"/>
        <v>Error</v>
      </c>
      <c r="N17" s="30" t="str">
        <f t="shared" si="2"/>
        <v>Error</v>
      </c>
      <c r="O17" s="30" t="str">
        <f>IFERROR(INDEX(($T$10:$W$13,$T$17:$W$20,$T$24:$W$27,$T$31:$W$34),L17,N17,M17),"")</f>
        <v/>
      </c>
      <c r="P17" s="52" t="str">
        <f t="shared" si="3"/>
        <v/>
      </c>
      <c r="T17" s="29"/>
      <c r="U17" s="42" t="s">
        <v>5</v>
      </c>
      <c r="V17" s="42" t="s">
        <v>6</v>
      </c>
      <c r="W17" s="43" t="s">
        <v>7</v>
      </c>
    </row>
    <row r="18" spans="7:23" ht="15" x14ac:dyDescent="0.25">
      <c r="G18" s="15">
        <v>32</v>
      </c>
      <c r="H18" s="74"/>
      <c r="I18" s="74"/>
      <c r="J18" s="75"/>
      <c r="K18" s="76"/>
      <c r="L18" s="30" t="str">
        <f t="shared" si="0"/>
        <v>Error</v>
      </c>
      <c r="M18" s="30" t="str">
        <f t="shared" si="1"/>
        <v>Error</v>
      </c>
      <c r="N18" s="30" t="str">
        <f t="shared" si="2"/>
        <v>Error</v>
      </c>
      <c r="O18" s="30" t="str">
        <f>IFERROR(INDEX(($T$10:$W$13,$T$17:$W$20,$T$24:$W$27,$T$31:$W$34),L18,N18,M18),"")</f>
        <v/>
      </c>
      <c r="P18" s="52" t="str">
        <f t="shared" si="3"/>
        <v/>
      </c>
      <c r="T18" s="29" t="s">
        <v>83</v>
      </c>
      <c r="U18" s="82">
        <f t="shared" ref="U18:W20" si="4">ROUND(U11*1.12, 0)</f>
        <v>110</v>
      </c>
      <c r="V18" s="52">
        <f t="shared" si="4"/>
        <v>115</v>
      </c>
      <c r="W18" s="83">
        <f t="shared" si="4"/>
        <v>123</v>
      </c>
    </row>
    <row r="19" spans="7:23" ht="15" x14ac:dyDescent="0.25">
      <c r="G19" s="15">
        <v>33</v>
      </c>
      <c r="H19" s="74"/>
      <c r="I19" s="74"/>
      <c r="J19" s="75"/>
      <c r="K19" s="76"/>
      <c r="L19" s="30" t="str">
        <f t="shared" si="0"/>
        <v>Error</v>
      </c>
      <c r="M19" s="30" t="str">
        <f t="shared" si="1"/>
        <v>Error</v>
      </c>
      <c r="N19" s="30" t="str">
        <f t="shared" si="2"/>
        <v>Error</v>
      </c>
      <c r="O19" s="30" t="str">
        <f>IFERROR(INDEX(($T$10:$W$13,$T$17:$W$20,$T$24:$W$27,$T$31:$W$34),L19,N19,M19),"")</f>
        <v/>
      </c>
      <c r="P19" s="52" t="str">
        <f t="shared" si="3"/>
        <v/>
      </c>
      <c r="T19" s="29" t="s">
        <v>84</v>
      </c>
      <c r="U19" s="82">
        <f t="shared" si="4"/>
        <v>160</v>
      </c>
      <c r="V19" s="52">
        <f t="shared" si="4"/>
        <v>168</v>
      </c>
      <c r="W19" s="83">
        <f t="shared" si="4"/>
        <v>181</v>
      </c>
    </row>
    <row r="20" spans="7:23" ht="15.6" thickBot="1" x14ac:dyDescent="0.3">
      <c r="G20" s="15">
        <v>34</v>
      </c>
      <c r="H20" s="74"/>
      <c r="I20" s="74"/>
      <c r="J20" s="75"/>
      <c r="K20" s="76"/>
      <c r="L20" s="30" t="str">
        <f t="shared" si="0"/>
        <v>Error</v>
      </c>
      <c r="M20" s="30" t="str">
        <f t="shared" si="1"/>
        <v>Error</v>
      </c>
      <c r="N20" s="30" t="str">
        <f t="shared" si="2"/>
        <v>Error</v>
      </c>
      <c r="O20" s="30" t="str">
        <f>IFERROR(INDEX(($T$10:$W$13,$T$17:$W$20,$T$24:$W$27,$T$31:$W$34),L20,N20,M20),"")</f>
        <v/>
      </c>
      <c r="P20" s="52" t="str">
        <f t="shared" si="3"/>
        <v/>
      </c>
      <c r="T20" s="36" t="s">
        <v>85</v>
      </c>
      <c r="U20" s="84">
        <f t="shared" si="4"/>
        <v>116</v>
      </c>
      <c r="V20" s="85">
        <f t="shared" si="4"/>
        <v>124</v>
      </c>
      <c r="W20" s="86">
        <f t="shared" si="4"/>
        <v>140</v>
      </c>
    </row>
    <row r="21" spans="7:23" ht="15.6" thickBot="1" x14ac:dyDescent="0.3">
      <c r="G21" s="15">
        <v>35</v>
      </c>
      <c r="H21" s="74"/>
      <c r="I21" s="74"/>
      <c r="J21" s="75"/>
      <c r="K21" s="76"/>
      <c r="L21" s="30" t="str">
        <f t="shared" si="0"/>
        <v>Error</v>
      </c>
      <c r="M21" s="30" t="str">
        <f t="shared" si="1"/>
        <v>Error</v>
      </c>
      <c r="N21" s="30" t="str">
        <f t="shared" si="2"/>
        <v>Error</v>
      </c>
      <c r="O21" s="30" t="str">
        <f>IFERROR(INDEX(($T$10:$W$13,$T$17:$W$20,$T$24:$W$27,$T$31:$W$34),L21,N21,M21),"")</f>
        <v/>
      </c>
      <c r="P21" s="52" t="str">
        <f t="shared" si="3"/>
        <v/>
      </c>
      <c r="U21" s="37"/>
    </row>
    <row r="22" spans="7:23" ht="15" x14ac:dyDescent="0.25">
      <c r="G22" s="47"/>
      <c r="H22" s="74"/>
      <c r="I22" s="74"/>
      <c r="J22" s="75"/>
      <c r="K22" s="76"/>
      <c r="L22" s="30" t="str">
        <f t="shared" si="0"/>
        <v>Error</v>
      </c>
      <c r="M22" s="30" t="str">
        <f t="shared" si="1"/>
        <v>Error</v>
      </c>
      <c r="N22" s="30" t="str">
        <f t="shared" si="2"/>
        <v>Error</v>
      </c>
      <c r="O22" s="30" t="str">
        <f>IFERROR(INDEX(($T$10:$W$13,$T$17:$W$20,$T$24:$W$27,$T$31:$W$34),L22,N22,M22),"")</f>
        <v/>
      </c>
      <c r="P22" s="52" t="str">
        <f t="shared" si="3"/>
        <v/>
      </c>
      <c r="T22" s="25" t="s">
        <v>90</v>
      </c>
      <c r="U22" s="38"/>
      <c r="V22" s="26"/>
      <c r="W22" s="27"/>
    </row>
    <row r="23" spans="7:23" x14ac:dyDescent="0.25">
      <c r="H23" s="74"/>
      <c r="I23" s="74"/>
      <c r="J23" s="75"/>
      <c r="K23" s="76"/>
      <c r="L23" s="30" t="str">
        <f t="shared" si="0"/>
        <v>Error</v>
      </c>
      <c r="M23" s="30" t="str">
        <f t="shared" si="1"/>
        <v>Error</v>
      </c>
      <c r="N23" s="30" t="str">
        <f t="shared" si="2"/>
        <v>Error</v>
      </c>
      <c r="O23" s="30" t="str">
        <f>IFERROR(INDEX(($T$10:$W$13,$T$17:$W$20,$T$24:$W$27,$T$31:$W$34),L23,N23,M23),"")</f>
        <v/>
      </c>
      <c r="P23" s="52" t="str">
        <f t="shared" si="3"/>
        <v/>
      </c>
      <c r="T23" s="29" t="s">
        <v>92</v>
      </c>
      <c r="U23" s="32"/>
      <c r="V23" s="30"/>
      <c r="W23" s="31"/>
    </row>
    <row r="24" spans="7:23" ht="13.5" customHeight="1" x14ac:dyDescent="0.25">
      <c r="H24" s="74"/>
      <c r="I24" s="74"/>
      <c r="J24" s="75"/>
      <c r="K24" s="76"/>
      <c r="L24" s="30" t="str">
        <f t="shared" si="0"/>
        <v>Error</v>
      </c>
      <c r="M24" s="30" t="str">
        <f t="shared" si="1"/>
        <v>Error</v>
      </c>
      <c r="N24" s="30" t="str">
        <f t="shared" si="2"/>
        <v>Error</v>
      </c>
      <c r="O24" s="30" t="str">
        <f>IFERROR(INDEX(($T$10:$W$13,$T$17:$W$20,$T$24:$W$27,$T$31:$W$34),L24,N24,M24),"")</f>
        <v/>
      </c>
      <c r="P24" s="52" t="str">
        <f t="shared" si="3"/>
        <v/>
      </c>
      <c r="T24" s="29"/>
      <c r="U24" s="42" t="s">
        <v>5</v>
      </c>
      <c r="V24" s="42" t="s">
        <v>6</v>
      </c>
      <c r="W24" s="43" t="s">
        <v>7</v>
      </c>
    </row>
    <row r="25" spans="7:23" x14ac:dyDescent="0.25">
      <c r="H25" s="74"/>
      <c r="I25" s="74"/>
      <c r="J25" s="75"/>
      <c r="K25" s="76"/>
      <c r="L25" s="30" t="str">
        <f t="shared" si="0"/>
        <v>Error</v>
      </c>
      <c r="M25" s="30" t="str">
        <f t="shared" si="1"/>
        <v>Error</v>
      </c>
      <c r="N25" s="30" t="str">
        <f t="shared" si="2"/>
        <v>Error</v>
      </c>
      <c r="O25" s="30" t="str">
        <f>IFERROR(INDEX(($T$10:$W$13,$T$17:$W$20,$T$24:$W$27,$T$31:$W$34),L25,N25,M25),"")</f>
        <v/>
      </c>
      <c r="P25" s="52" t="str">
        <f t="shared" si="3"/>
        <v/>
      </c>
      <c r="T25" s="29" t="s">
        <v>83</v>
      </c>
      <c r="U25" s="82">
        <f t="shared" ref="U25:W27" si="5">ROUND(U11*1.25,0)</f>
        <v>123</v>
      </c>
      <c r="V25" s="52">
        <f t="shared" si="5"/>
        <v>129</v>
      </c>
      <c r="W25" s="83">
        <f t="shared" si="5"/>
        <v>138</v>
      </c>
    </row>
    <row r="26" spans="7:23" x14ac:dyDescent="0.25">
      <c r="H26" s="74"/>
      <c r="I26" s="74"/>
      <c r="J26" s="75"/>
      <c r="K26" s="76"/>
      <c r="L26" s="30" t="str">
        <f t="shared" si="0"/>
        <v>Error</v>
      </c>
      <c r="M26" s="30" t="str">
        <f t="shared" si="1"/>
        <v>Error</v>
      </c>
      <c r="N26" s="30" t="str">
        <f t="shared" si="2"/>
        <v>Error</v>
      </c>
      <c r="O26" s="30" t="str">
        <f>IFERROR(INDEX(($T$10:$W$13,$T$17:$W$20,$T$24:$W$27,$T$31:$W$34),L26,N26,M26),"")</f>
        <v/>
      </c>
      <c r="P26" s="52" t="str">
        <f t="shared" si="3"/>
        <v/>
      </c>
      <c r="T26" s="29" t="s">
        <v>84</v>
      </c>
      <c r="U26" s="82">
        <f t="shared" si="5"/>
        <v>179</v>
      </c>
      <c r="V26" s="52">
        <f t="shared" si="5"/>
        <v>188</v>
      </c>
      <c r="W26" s="83">
        <f t="shared" si="5"/>
        <v>203</v>
      </c>
    </row>
    <row r="27" spans="7:23" ht="13.8" thickBot="1" x14ac:dyDescent="0.3">
      <c r="H27" s="74"/>
      <c r="I27" s="74"/>
      <c r="J27" s="75"/>
      <c r="K27" s="76"/>
      <c r="L27" s="30" t="str">
        <f t="shared" si="0"/>
        <v>Error</v>
      </c>
      <c r="M27" s="30" t="str">
        <f t="shared" si="1"/>
        <v>Error</v>
      </c>
      <c r="N27" s="30" t="str">
        <f t="shared" si="2"/>
        <v>Error</v>
      </c>
      <c r="O27" s="30" t="str">
        <f>IFERROR(INDEX(($T$10:$W$13,$T$17:$W$20,$T$24:$W$27,$T$31:$W$34),L27,N27,M27),"")</f>
        <v/>
      </c>
      <c r="P27" s="52" t="str">
        <f t="shared" si="3"/>
        <v/>
      </c>
      <c r="T27" s="36" t="s">
        <v>85</v>
      </c>
      <c r="U27" s="84">
        <f t="shared" si="5"/>
        <v>130</v>
      </c>
      <c r="V27" s="85">
        <f t="shared" si="5"/>
        <v>139</v>
      </c>
      <c r="W27" s="86">
        <f t="shared" si="5"/>
        <v>156</v>
      </c>
    </row>
    <row r="28" spans="7:23" ht="13.8" thickBot="1" x14ac:dyDescent="0.3">
      <c r="H28" s="74"/>
      <c r="I28" s="74"/>
      <c r="J28" s="75"/>
      <c r="K28" s="76"/>
      <c r="L28" s="30" t="str">
        <f t="shared" si="0"/>
        <v>Error</v>
      </c>
      <c r="M28" s="30" t="str">
        <f t="shared" si="1"/>
        <v>Error</v>
      </c>
      <c r="N28" s="30" t="str">
        <f t="shared" si="2"/>
        <v>Error</v>
      </c>
      <c r="O28" s="30" t="str">
        <f>IFERROR(INDEX(($T$10:$W$13,$T$17:$W$20,$T$24:$W$27,$T$31:$W$34),L28,N28,M28),"")</f>
        <v/>
      </c>
      <c r="P28" s="52" t="str">
        <f t="shared" si="3"/>
        <v/>
      </c>
    </row>
    <row r="29" spans="7:23" x14ac:dyDescent="0.25">
      <c r="H29" s="74"/>
      <c r="I29" s="74"/>
      <c r="J29" s="75"/>
      <c r="K29" s="76"/>
      <c r="L29" s="30" t="str">
        <f t="shared" si="0"/>
        <v>Error</v>
      </c>
      <c r="M29" s="30" t="str">
        <f t="shared" si="1"/>
        <v>Error</v>
      </c>
      <c r="N29" s="30" t="str">
        <f t="shared" si="2"/>
        <v>Error</v>
      </c>
      <c r="O29" s="30" t="str">
        <f>IFERROR(INDEX(($T$10:$W$13,$T$17:$W$20,$T$24:$W$27,$T$31:$W$34),L29,N29,M29),"")</f>
        <v/>
      </c>
      <c r="P29" s="52" t="str">
        <f t="shared" si="3"/>
        <v/>
      </c>
      <c r="T29" s="40" t="s">
        <v>96</v>
      </c>
      <c r="U29" s="38"/>
      <c r="V29" s="26"/>
      <c r="W29" s="27"/>
    </row>
    <row r="30" spans="7:23" x14ac:dyDescent="0.25">
      <c r="H30" s="74"/>
      <c r="I30" s="74"/>
      <c r="J30" s="75"/>
      <c r="K30" s="76"/>
      <c r="L30" s="30" t="str">
        <f t="shared" si="0"/>
        <v>Error</v>
      </c>
      <c r="M30" s="30" t="str">
        <f t="shared" si="1"/>
        <v>Error</v>
      </c>
      <c r="N30" s="30" t="str">
        <f t="shared" si="2"/>
        <v>Error</v>
      </c>
      <c r="O30" s="30" t="str">
        <f>IFERROR(INDEX(($T$10:$W$13,$T$17:$W$20,$T$24:$W$27,$T$31:$W$34),L30,N30,M30),"")</f>
        <v/>
      </c>
      <c r="P30" s="52" t="str">
        <f t="shared" si="3"/>
        <v/>
      </c>
      <c r="T30" s="41" t="s">
        <v>97</v>
      </c>
      <c r="U30" s="32"/>
      <c r="V30" s="30"/>
      <c r="W30" s="31"/>
    </row>
    <row r="31" spans="7:23" x14ac:dyDescent="0.25">
      <c r="H31" s="74"/>
      <c r="I31" s="74"/>
      <c r="J31" s="75"/>
      <c r="K31" s="76"/>
      <c r="L31" s="30" t="str">
        <f t="shared" si="0"/>
        <v>Error</v>
      </c>
      <c r="M31" s="30" t="str">
        <f t="shared" si="1"/>
        <v>Error</v>
      </c>
      <c r="N31" s="30" t="str">
        <f t="shared" si="2"/>
        <v>Error</v>
      </c>
      <c r="O31" s="30" t="str">
        <f>IFERROR(INDEX(($T$10:$W$13,$T$17:$W$20,$T$24:$W$27,$T$31:$W$34),L31,N31,M31),"")</f>
        <v/>
      </c>
      <c r="P31" s="52" t="str">
        <f t="shared" si="3"/>
        <v/>
      </c>
      <c r="T31" s="29"/>
      <c r="U31" s="42" t="s">
        <v>5</v>
      </c>
      <c r="V31" s="42" t="s">
        <v>6</v>
      </c>
      <c r="W31" s="43" t="s">
        <v>7</v>
      </c>
    </row>
    <row r="32" spans="7:23" x14ac:dyDescent="0.25">
      <c r="H32" s="74"/>
      <c r="I32" s="74"/>
      <c r="J32" s="75"/>
      <c r="K32" s="76"/>
      <c r="L32" s="30" t="str">
        <f t="shared" si="0"/>
        <v>Error</v>
      </c>
      <c r="M32" s="30" t="str">
        <f t="shared" si="1"/>
        <v>Error</v>
      </c>
      <c r="N32" s="30" t="str">
        <f t="shared" si="2"/>
        <v>Error</v>
      </c>
      <c r="O32" s="30" t="str">
        <f>IFERROR(INDEX(($T$10:$W$13,$T$17:$W$20,$T$24:$W$27,$T$31:$W$34),L32,N32,M32),"")</f>
        <v/>
      </c>
      <c r="P32" s="52" t="str">
        <f t="shared" si="3"/>
        <v/>
      </c>
      <c r="T32" s="29" t="s">
        <v>83</v>
      </c>
      <c r="U32" s="82">
        <f t="shared" ref="U32:W34" si="6">ROUND(U11*1.5,0)</f>
        <v>147</v>
      </c>
      <c r="V32" s="52">
        <f t="shared" si="6"/>
        <v>155</v>
      </c>
      <c r="W32" s="83">
        <f t="shared" si="6"/>
        <v>165</v>
      </c>
    </row>
    <row r="33" spans="7:23" x14ac:dyDescent="0.25">
      <c r="H33" s="74"/>
      <c r="I33" s="74"/>
      <c r="J33" s="75"/>
      <c r="K33" s="76"/>
      <c r="L33" s="30" t="str">
        <f t="shared" si="0"/>
        <v>Error</v>
      </c>
      <c r="M33" s="30" t="str">
        <f t="shared" si="1"/>
        <v>Error</v>
      </c>
      <c r="N33" s="30" t="str">
        <f t="shared" si="2"/>
        <v>Error</v>
      </c>
      <c r="O33" s="30" t="str">
        <f>IFERROR(INDEX(($T$10:$W$13,$T$17:$W$20,$T$24:$W$27,$T$31:$W$34),L33,N33,M33),"")</f>
        <v/>
      </c>
      <c r="P33" s="52" t="str">
        <f t="shared" si="3"/>
        <v/>
      </c>
      <c r="T33" s="29" t="s">
        <v>84</v>
      </c>
      <c r="U33" s="82">
        <f t="shared" si="6"/>
        <v>215</v>
      </c>
      <c r="V33" s="52">
        <f t="shared" si="6"/>
        <v>225</v>
      </c>
      <c r="W33" s="83">
        <f t="shared" si="6"/>
        <v>243</v>
      </c>
    </row>
    <row r="34" spans="7:23" ht="13.8" thickBot="1" x14ac:dyDescent="0.3">
      <c r="H34" s="74"/>
      <c r="I34" s="74"/>
      <c r="J34" s="75"/>
      <c r="K34" s="76"/>
      <c r="L34" s="30" t="str">
        <f t="shared" si="0"/>
        <v>Error</v>
      </c>
      <c r="M34" s="30" t="str">
        <f t="shared" si="1"/>
        <v>Error</v>
      </c>
      <c r="N34" s="30" t="str">
        <f t="shared" si="2"/>
        <v>Error</v>
      </c>
      <c r="O34" s="30" t="str">
        <f>IFERROR(INDEX(($T$10:$W$13,$T$17:$W$20,$T$24:$W$27,$T$31:$W$34),L34,N34,M34),"")</f>
        <v/>
      </c>
      <c r="P34" s="52" t="str">
        <f t="shared" si="3"/>
        <v/>
      </c>
      <c r="T34" s="36" t="s">
        <v>85</v>
      </c>
      <c r="U34" s="84">
        <f t="shared" si="6"/>
        <v>156</v>
      </c>
      <c r="V34" s="85">
        <f t="shared" si="6"/>
        <v>167</v>
      </c>
      <c r="W34" s="86">
        <f t="shared" si="6"/>
        <v>188</v>
      </c>
    </row>
    <row r="35" spans="7:23" x14ac:dyDescent="0.25">
      <c r="H35" s="74"/>
      <c r="I35" s="74"/>
      <c r="J35" s="75"/>
      <c r="K35" s="76"/>
      <c r="L35" s="30" t="str">
        <f t="shared" si="0"/>
        <v>Error</v>
      </c>
      <c r="M35" s="30" t="str">
        <f t="shared" si="1"/>
        <v>Error</v>
      </c>
      <c r="N35" s="30" t="str">
        <f t="shared" si="2"/>
        <v>Error</v>
      </c>
      <c r="O35" s="30" t="str">
        <f>IFERROR(INDEX(($T$10:$W$13,$T$17:$W$20,$T$24:$W$27,$T$31:$W$34),L35,N35,M35),"")</f>
        <v/>
      </c>
      <c r="P35" s="52" t="str">
        <f t="shared" si="3"/>
        <v/>
      </c>
    </row>
    <row r="36" spans="7:23" x14ac:dyDescent="0.25">
      <c r="H36" s="74"/>
      <c r="I36" s="74"/>
      <c r="J36" s="75"/>
      <c r="K36" s="76"/>
      <c r="L36" s="30" t="str">
        <f t="shared" si="0"/>
        <v>Error</v>
      </c>
      <c r="M36" s="30" t="str">
        <f t="shared" si="1"/>
        <v>Error</v>
      </c>
      <c r="N36" s="30" t="str">
        <f t="shared" si="2"/>
        <v>Error</v>
      </c>
      <c r="O36" s="30" t="str">
        <f>IFERROR(INDEX(($T$10:$W$13,$T$17:$W$20,$T$24:$W$27,$T$31:$W$34),L36,N36,M36),"")</f>
        <v/>
      </c>
      <c r="P36" s="52" t="str">
        <f t="shared" si="3"/>
        <v/>
      </c>
    </row>
    <row r="37" spans="7:23" x14ac:dyDescent="0.25">
      <c r="H37" s="74"/>
      <c r="I37" s="74"/>
      <c r="J37" s="75"/>
      <c r="K37" s="76"/>
      <c r="L37" s="30" t="str">
        <f t="shared" si="0"/>
        <v>Error</v>
      </c>
      <c r="M37" s="30" t="str">
        <f t="shared" si="1"/>
        <v>Error</v>
      </c>
      <c r="N37" s="30" t="str">
        <f t="shared" si="2"/>
        <v>Error</v>
      </c>
      <c r="O37" s="30" t="str">
        <f>IFERROR(INDEX(($T$10:$W$13,$T$17:$W$20,$T$24:$W$27,$T$31:$W$34),L37,N37,M37),"")</f>
        <v/>
      </c>
      <c r="P37" s="52" t="str">
        <f t="shared" si="3"/>
        <v/>
      </c>
    </row>
    <row r="38" spans="7:23" x14ac:dyDescent="0.25">
      <c r="H38" s="74"/>
      <c r="I38" s="74"/>
      <c r="J38" s="75"/>
      <c r="K38" s="76"/>
      <c r="L38" s="30" t="str">
        <f t="shared" si="0"/>
        <v>Error</v>
      </c>
      <c r="M38" s="30" t="str">
        <f t="shared" si="1"/>
        <v>Error</v>
      </c>
      <c r="N38" s="30" t="str">
        <f t="shared" si="2"/>
        <v>Error</v>
      </c>
      <c r="O38" s="30" t="str">
        <f>IFERROR(INDEX(($T$10:$W$13,$T$17:$W$20,$T$24:$W$27,$T$31:$W$34),L38,N38,M38),"")</f>
        <v/>
      </c>
      <c r="P38" s="52" t="str">
        <f t="shared" si="3"/>
        <v/>
      </c>
    </row>
    <row r="39" spans="7:23" x14ac:dyDescent="0.25">
      <c r="H39" s="74"/>
      <c r="I39" s="74"/>
      <c r="J39" s="75"/>
      <c r="K39" s="76"/>
      <c r="L39" s="30" t="str">
        <f t="shared" si="0"/>
        <v>Error</v>
      </c>
      <c r="M39" s="30" t="str">
        <f t="shared" si="1"/>
        <v>Error</v>
      </c>
      <c r="N39" s="30" t="str">
        <f t="shared" si="2"/>
        <v>Error</v>
      </c>
      <c r="O39" s="30" t="str">
        <f>IFERROR(INDEX(($T$10:$W$13,$T$17:$W$20,$T$24:$W$27,$T$31:$W$34),L39,N39,M39),"")</f>
        <v/>
      </c>
      <c r="P39" s="52" t="str">
        <f t="shared" si="3"/>
        <v/>
      </c>
    </row>
    <row r="40" spans="7:23" x14ac:dyDescent="0.25">
      <c r="H40" s="74"/>
      <c r="I40" s="74"/>
      <c r="J40" s="75"/>
      <c r="K40" s="76"/>
      <c r="L40" s="30" t="str">
        <f t="shared" si="0"/>
        <v>Error</v>
      </c>
      <c r="M40" s="30" t="str">
        <f t="shared" si="1"/>
        <v>Error</v>
      </c>
      <c r="N40" s="30" t="str">
        <f t="shared" si="2"/>
        <v>Error</v>
      </c>
      <c r="O40" s="30" t="str">
        <f>IFERROR(INDEX(($T$10:$W$13,$T$17:$W$20,$T$24:$W$27,$T$31:$W$34),L40,N40,M40),"")</f>
        <v/>
      </c>
      <c r="P40" s="52" t="str">
        <f t="shared" si="3"/>
        <v/>
      </c>
    </row>
    <row r="41" spans="7:23" x14ac:dyDescent="0.25">
      <c r="H41" s="74"/>
      <c r="I41" s="74"/>
      <c r="J41" s="75"/>
      <c r="K41" s="76"/>
      <c r="L41" s="30" t="str">
        <f t="shared" si="0"/>
        <v>Error</v>
      </c>
      <c r="M41" s="30" t="str">
        <f t="shared" si="1"/>
        <v>Error</v>
      </c>
      <c r="N41" s="30" t="str">
        <f t="shared" si="2"/>
        <v>Error</v>
      </c>
      <c r="O41" s="30" t="str">
        <f>IFERROR(INDEX(($T$10:$W$13,$T$17:$W$20,$T$24:$W$27,$T$31:$W$34),L41,N41,M41),"")</f>
        <v/>
      </c>
      <c r="P41" s="52" t="str">
        <f t="shared" si="3"/>
        <v/>
      </c>
    </row>
    <row r="42" spans="7:23" x14ac:dyDescent="0.25">
      <c r="H42" s="74"/>
      <c r="I42" s="74"/>
      <c r="J42" s="75"/>
      <c r="K42" s="76"/>
      <c r="L42" s="30" t="str">
        <f t="shared" si="0"/>
        <v>Error</v>
      </c>
      <c r="M42" s="30" t="str">
        <f t="shared" si="1"/>
        <v>Error</v>
      </c>
      <c r="N42" s="30" t="str">
        <f t="shared" si="2"/>
        <v>Error</v>
      </c>
      <c r="O42" s="30" t="str">
        <f>IFERROR(INDEX(($T$10:$W$13,$T$17:$W$20,$T$24:$W$27,$T$31:$W$34),L42,N42,M42),"")</f>
        <v/>
      </c>
      <c r="P42" s="52" t="str">
        <f t="shared" si="3"/>
        <v/>
      </c>
    </row>
    <row r="43" spans="7:23" x14ac:dyDescent="0.25">
      <c r="H43" s="74"/>
      <c r="I43" s="74"/>
      <c r="J43" s="75"/>
      <c r="K43" s="76"/>
      <c r="L43" s="30" t="str">
        <f t="shared" si="0"/>
        <v>Error</v>
      </c>
      <c r="M43" s="30" t="str">
        <f t="shared" si="1"/>
        <v>Error</v>
      </c>
      <c r="N43" s="30" t="str">
        <f t="shared" si="2"/>
        <v>Error</v>
      </c>
      <c r="O43" s="30" t="str">
        <f>IFERROR(INDEX(($T$10:$W$13,$T$17:$W$20,$T$24:$W$27,$T$31:$W$34),L43,N43,M43),"")</f>
        <v/>
      </c>
      <c r="P43" s="52" t="str">
        <f t="shared" si="3"/>
        <v/>
      </c>
    </row>
    <row r="44" spans="7:23" ht="15" x14ac:dyDescent="0.25">
      <c r="G44" s="13">
        <v>36</v>
      </c>
      <c r="H44" t="s">
        <v>101</v>
      </c>
      <c r="K44" s="44">
        <f>SUM(K22:K43)</f>
        <v>0</v>
      </c>
      <c r="P44" s="23">
        <f>SUM(P22:P43)</f>
        <v>0</v>
      </c>
    </row>
    <row r="45" spans="7:23" x14ac:dyDescent="0.25">
      <c r="G45" s="37" t="s">
        <v>52</v>
      </c>
      <c r="K45" s="22">
        <f>SUM(K11:K43)</f>
        <v>0</v>
      </c>
      <c r="P45" s="23">
        <f>SUM(P11:P43)</f>
        <v>0</v>
      </c>
    </row>
  </sheetData>
  <sheetProtection sheet="1" selectLockedCells="1"/>
  <phoneticPr fontId="6" type="noConversion"/>
  <dataValidations count="4">
    <dataValidation type="list" allowBlank="1" showInputMessage="1" showErrorMessage="1" error="Use dropdown list to enter data." promptTitle="Type of Material" prompt="Please enter data using dropdown list." sqref="H11:H43" xr:uid="{00000000-0002-0000-0100-000000000000}">
      <formula1>$H$3:$H$5</formula1>
    </dataValidation>
    <dataValidation type="list" allowBlank="1" showInputMessage="1" showErrorMessage="1" error="Use dropdown list to enter data." promptTitle="Sewer Depth" prompt="Please enter range of sewer depth using dropdown list." sqref="I11:I43" xr:uid="{00000000-0002-0000-0100-000001000000}">
      <formula1>$I$3:$I$6</formula1>
    </dataValidation>
    <dataValidation type="list" allowBlank="1" showInputMessage="1" showErrorMessage="1" error="Use dropdown list to enter data." promptTitle="Sewer Diameter" prompt="Please enter the sewer diameter using the dropdown list." sqref="J11:J43" xr:uid="{00000000-0002-0000-0100-000002000000}">
      <formula1>$J$3:$J$5</formula1>
    </dataValidation>
    <dataValidation type="whole" allowBlank="1" showInputMessage="1" showErrorMessage="1" error="Enter only whole number length between 0 and 10,000 feet." promptTitle="Sewer Length" prompt="Enter the length of sewer in feet, between 0 and 10,000." sqref="K11:K43" xr:uid="{00000000-0002-0000-0100-000003000000}">
      <formula1>0</formula1>
      <formula2>10000</formula2>
    </dataValidation>
  </dataValidations>
  <pageMargins left="0.75" right="0.75" top="1" bottom="1" header="0.5" footer="0.5"/>
  <pageSetup scale="88" orientation="landscape" r:id="rId1"/>
  <headerFooter alignWithMargins="0">
    <oddHeader>&amp;CGravity Sewer Pipeline Cost</oddHeader>
    <oddFooter>&amp;LEffective July 1, 2018
Form last modified:  June 25,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41"/>
  <sheetViews>
    <sheetView workbookViewId="0">
      <selection activeCell="D44" sqref="D44"/>
    </sheetView>
  </sheetViews>
  <sheetFormatPr defaultRowHeight="13.2" x14ac:dyDescent="0.25"/>
  <cols>
    <col min="1" max="1" width="11" customWidth="1"/>
    <col min="2" max="2" width="36.6640625" customWidth="1"/>
    <col min="3" max="3" width="9.44140625" customWidth="1"/>
    <col min="4" max="4" width="21.5546875" customWidth="1"/>
    <col min="5" max="5" width="19.33203125" customWidth="1"/>
    <col min="6" max="6" width="21.109375" customWidth="1"/>
  </cols>
  <sheetData>
    <row r="2" spans="1:6" x14ac:dyDescent="0.25">
      <c r="B2" t="str">
        <f>"Project # " &amp; 'Main Sheet'!B5</f>
        <v xml:space="preserve">Project # </v>
      </c>
      <c r="E2" t="str">
        <f>"Date:  " &amp; TEXT( 'Main Sheet'!F5,"MMMM d, yyyy")</f>
        <v>Date:  January 0, 1900</v>
      </c>
    </row>
    <row r="4" spans="1:6" ht="16.2" thickBot="1" x14ac:dyDescent="0.35">
      <c r="A4" s="53" t="s">
        <v>0</v>
      </c>
      <c r="B4" s="54" t="s">
        <v>1</v>
      </c>
      <c r="C4" s="54" t="s">
        <v>2</v>
      </c>
      <c r="D4" s="54" t="s">
        <v>48</v>
      </c>
      <c r="E4" s="54" t="s">
        <v>61</v>
      </c>
      <c r="F4" s="55" t="s">
        <v>49</v>
      </c>
    </row>
    <row r="5" spans="1:6" x14ac:dyDescent="0.25">
      <c r="A5" s="56" t="str">
        <f>IF(F5&lt;&gt;"",1,"")</f>
        <v/>
      </c>
      <c r="B5" s="77"/>
      <c r="C5" s="77"/>
      <c r="D5" s="77"/>
      <c r="E5" s="77"/>
      <c r="F5" s="78"/>
    </row>
    <row r="6" spans="1:6" x14ac:dyDescent="0.25">
      <c r="A6" s="57" t="str">
        <f>IF(F6&lt;&gt;"",MAX($A$5:A5)+1,"")</f>
        <v/>
      </c>
      <c r="B6" s="74"/>
      <c r="C6" s="74"/>
      <c r="D6" s="74"/>
      <c r="E6" s="74"/>
      <c r="F6" s="79"/>
    </row>
    <row r="7" spans="1:6" x14ac:dyDescent="0.25">
      <c r="A7" s="57" t="str">
        <f>IF(F7&lt;&gt;"",MAX($A$5:A6)+1,"")</f>
        <v/>
      </c>
      <c r="B7" s="74"/>
      <c r="C7" s="74"/>
      <c r="D7" s="74"/>
      <c r="E7" s="74"/>
      <c r="F7" s="79"/>
    </row>
    <row r="8" spans="1:6" x14ac:dyDescent="0.25">
      <c r="A8" s="57" t="str">
        <f>IF(F8&lt;&gt;"",MAX($A$5:A7)+1,"")</f>
        <v/>
      </c>
      <c r="B8" s="74"/>
      <c r="C8" s="74"/>
      <c r="D8" s="74"/>
      <c r="E8" s="74"/>
      <c r="F8" s="79"/>
    </row>
    <row r="9" spans="1:6" x14ac:dyDescent="0.25">
      <c r="A9" s="57" t="str">
        <f>IF(F9&lt;&gt;"",MAX($A$5:A8)+1,"")</f>
        <v/>
      </c>
      <c r="B9" s="74"/>
      <c r="C9" s="74"/>
      <c r="D9" s="74"/>
      <c r="E9" s="74"/>
      <c r="F9" s="79"/>
    </row>
    <row r="10" spans="1:6" x14ac:dyDescent="0.25">
      <c r="A10" s="57" t="str">
        <f>IF(F10&lt;&gt;"",MAX($A$5:A9)+1,"")</f>
        <v/>
      </c>
      <c r="B10" s="74"/>
      <c r="C10" s="74"/>
      <c r="D10" s="74"/>
      <c r="E10" s="74"/>
      <c r="F10" s="79"/>
    </row>
    <row r="11" spans="1:6" x14ac:dyDescent="0.25">
      <c r="A11" s="57" t="str">
        <f>IF(F11&lt;&gt;"",MAX($A$5:A10)+1,"")</f>
        <v/>
      </c>
      <c r="B11" s="74"/>
      <c r="C11" s="74"/>
      <c r="D11" s="74"/>
      <c r="E11" s="74"/>
      <c r="F11" s="79"/>
    </row>
    <row r="12" spans="1:6" x14ac:dyDescent="0.25">
      <c r="A12" s="57" t="str">
        <f>IF(F12&lt;&gt;"",MAX($A$5:A11)+1,"")</f>
        <v/>
      </c>
      <c r="B12" s="74"/>
      <c r="C12" s="74"/>
      <c r="D12" s="74"/>
      <c r="E12" s="74"/>
      <c r="F12" s="79"/>
    </row>
    <row r="13" spans="1:6" x14ac:dyDescent="0.25">
      <c r="A13" s="57" t="str">
        <f>IF(F13&lt;&gt;"",MAX($A$5:A12)+1,"")</f>
        <v/>
      </c>
      <c r="B13" s="74"/>
      <c r="C13" s="74"/>
      <c r="D13" s="74"/>
      <c r="E13" s="74"/>
      <c r="F13" s="79"/>
    </row>
    <row r="14" spans="1:6" x14ac:dyDescent="0.25">
      <c r="A14" s="57" t="str">
        <f>IF(F14&lt;&gt;"",MAX($A$5:A13)+1,"")</f>
        <v/>
      </c>
      <c r="B14" s="74"/>
      <c r="C14" s="74"/>
      <c r="D14" s="74"/>
      <c r="E14" s="74"/>
      <c r="F14" s="79"/>
    </row>
    <row r="15" spans="1:6" x14ac:dyDescent="0.25">
      <c r="A15" s="57" t="str">
        <f>IF(F15&lt;&gt;"",MAX($A$5:A14)+1,"")</f>
        <v/>
      </c>
      <c r="B15" s="74"/>
      <c r="C15" s="74"/>
      <c r="D15" s="74"/>
      <c r="E15" s="74"/>
      <c r="F15" s="79"/>
    </row>
    <row r="16" spans="1:6" x14ac:dyDescent="0.25">
      <c r="A16" s="57" t="str">
        <f>IF(F16&lt;&gt;"",MAX($A$5:A15)+1,"")</f>
        <v/>
      </c>
      <c r="B16" s="74"/>
      <c r="C16" s="74"/>
      <c r="D16" s="74"/>
      <c r="E16" s="74"/>
      <c r="F16" s="79"/>
    </row>
    <row r="17" spans="1:6" x14ac:dyDescent="0.25">
      <c r="A17" s="57" t="str">
        <f>IF(F17&lt;&gt;"",MAX($A$5:A16)+1,"")</f>
        <v/>
      </c>
      <c r="B17" s="74"/>
      <c r="C17" s="74"/>
      <c r="D17" s="74"/>
      <c r="E17" s="74"/>
      <c r="F17" s="79"/>
    </row>
    <row r="18" spans="1:6" x14ac:dyDescent="0.25">
      <c r="A18" s="57" t="str">
        <f>IF(F18&lt;&gt;"",MAX($A$5:A17)+1,"")</f>
        <v/>
      </c>
      <c r="B18" s="74"/>
      <c r="C18" s="74"/>
      <c r="D18" s="74"/>
      <c r="E18" s="74"/>
      <c r="F18" s="79"/>
    </row>
    <row r="19" spans="1:6" x14ac:dyDescent="0.25">
      <c r="A19" s="57" t="str">
        <f>IF(F19&lt;&gt;"",MAX($A$5:A18)+1,"")</f>
        <v/>
      </c>
      <c r="B19" s="74"/>
      <c r="C19" s="74"/>
      <c r="D19" s="74"/>
      <c r="E19" s="74"/>
      <c r="F19" s="79"/>
    </row>
    <row r="20" spans="1:6" x14ac:dyDescent="0.25">
      <c r="A20" s="57" t="str">
        <f>IF(F20&lt;&gt;"",MAX($A$5:A19)+1,"")</f>
        <v/>
      </c>
      <c r="B20" s="74"/>
      <c r="C20" s="74"/>
      <c r="D20" s="74"/>
      <c r="E20" s="74"/>
      <c r="F20" s="79"/>
    </row>
    <row r="21" spans="1:6" x14ac:dyDescent="0.25">
      <c r="A21" s="57" t="str">
        <f>IF(F21&lt;&gt;"",MAX($A$5:A20)+1,"")</f>
        <v/>
      </c>
      <c r="B21" s="74"/>
      <c r="C21" s="74"/>
      <c r="D21" s="74"/>
      <c r="E21" s="74"/>
      <c r="F21" s="79"/>
    </row>
    <row r="22" spans="1:6" x14ac:dyDescent="0.25">
      <c r="A22" s="57" t="str">
        <f>IF(F22&lt;&gt;"",MAX($A$5:A21)+1,"")</f>
        <v/>
      </c>
      <c r="B22" s="74"/>
      <c r="C22" s="74"/>
      <c r="D22" s="74"/>
      <c r="E22" s="74"/>
      <c r="F22" s="79"/>
    </row>
    <row r="23" spans="1:6" x14ac:dyDescent="0.25">
      <c r="A23" s="57" t="str">
        <f>IF(F23&lt;&gt;"",MAX($A$5:A22)+1,"")</f>
        <v/>
      </c>
      <c r="B23" s="74"/>
      <c r="C23" s="74"/>
      <c r="D23" s="74"/>
      <c r="E23" s="74"/>
      <c r="F23" s="79"/>
    </row>
    <row r="24" spans="1:6" x14ac:dyDescent="0.25">
      <c r="A24" s="57" t="str">
        <f>IF(F24&lt;&gt;"",MAX($A$5:A23)+1,"")</f>
        <v/>
      </c>
      <c r="B24" s="74"/>
      <c r="C24" s="74"/>
      <c r="D24" s="74"/>
      <c r="E24" s="74"/>
      <c r="F24" s="79"/>
    </row>
    <row r="25" spans="1:6" x14ac:dyDescent="0.25">
      <c r="A25" s="57" t="str">
        <f>IF(F25&lt;&gt;"",MAX($A$5:A24)+1,"")</f>
        <v/>
      </c>
      <c r="B25" s="74"/>
      <c r="C25" s="74"/>
      <c r="D25" s="74"/>
      <c r="E25" s="74"/>
      <c r="F25" s="79"/>
    </row>
    <row r="26" spans="1:6" x14ac:dyDescent="0.25">
      <c r="A26" s="57" t="str">
        <f>IF(F26&lt;&gt;"",MAX($A$5:A25)+1,"")</f>
        <v/>
      </c>
      <c r="B26" s="74"/>
      <c r="C26" s="74"/>
      <c r="D26" s="74"/>
      <c r="E26" s="74"/>
      <c r="F26" s="79"/>
    </row>
    <row r="27" spans="1:6" x14ac:dyDescent="0.25">
      <c r="A27" s="57" t="str">
        <f>IF(F27&lt;&gt;"",MAX($A$5:A26)+1,"")</f>
        <v/>
      </c>
      <c r="B27" s="74"/>
      <c r="C27" s="74"/>
      <c r="D27" s="74"/>
      <c r="E27" s="74"/>
      <c r="F27" s="79"/>
    </row>
    <row r="28" spans="1:6" x14ac:dyDescent="0.25">
      <c r="A28" s="57" t="str">
        <f>IF(F28&lt;&gt;"",MAX($A$5:A27)+1,"")</f>
        <v/>
      </c>
      <c r="B28" s="74"/>
      <c r="C28" s="74"/>
      <c r="D28" s="74"/>
      <c r="E28" s="74"/>
      <c r="F28" s="79"/>
    </row>
    <row r="29" spans="1:6" x14ac:dyDescent="0.25">
      <c r="A29" s="57" t="str">
        <f>IF(F29&lt;&gt;"",MAX($A$5:A28)+1,"")</f>
        <v/>
      </c>
      <c r="B29" s="74"/>
      <c r="C29" s="74"/>
      <c r="D29" s="74"/>
      <c r="E29" s="74"/>
      <c r="F29" s="79"/>
    </row>
    <row r="30" spans="1:6" x14ac:dyDescent="0.25">
      <c r="A30" s="57" t="str">
        <f>IF(F30&lt;&gt;"",MAX($A$5:A29)+1,"")</f>
        <v/>
      </c>
      <c r="B30" s="74"/>
      <c r="C30" s="74"/>
      <c r="D30" s="74"/>
      <c r="E30" s="74"/>
      <c r="F30" s="79"/>
    </row>
    <row r="31" spans="1:6" x14ac:dyDescent="0.25">
      <c r="A31" s="57" t="str">
        <f>IF(F31&lt;&gt;"",MAX($A$5:A30)+1,"")</f>
        <v/>
      </c>
      <c r="B31" s="74"/>
      <c r="C31" s="74"/>
      <c r="D31" s="74"/>
      <c r="E31" s="74"/>
      <c r="F31" s="79"/>
    </row>
    <row r="32" spans="1:6" x14ac:dyDescent="0.25">
      <c r="A32" s="57" t="str">
        <f>IF(F32&lt;&gt;"",MAX($A$5:A31)+1,"")</f>
        <v/>
      </c>
      <c r="B32" s="74"/>
      <c r="C32" s="74"/>
      <c r="D32" s="74"/>
      <c r="E32" s="74"/>
      <c r="F32" s="79"/>
    </row>
    <row r="33" spans="1:6" x14ac:dyDescent="0.25">
      <c r="A33" s="57" t="str">
        <f>IF(F33&lt;&gt;"",MAX($A$5:A32)+1,"")</f>
        <v/>
      </c>
      <c r="B33" s="74"/>
      <c r="C33" s="74"/>
      <c r="D33" s="74"/>
      <c r="E33" s="74"/>
      <c r="F33" s="79"/>
    </row>
    <row r="34" spans="1:6" x14ac:dyDescent="0.25">
      <c r="A34" s="57" t="str">
        <f>IF(F34&lt;&gt;"",MAX($A$5:A33)+1,"")</f>
        <v/>
      </c>
      <c r="B34" s="74"/>
      <c r="C34" s="74"/>
      <c r="D34" s="74"/>
      <c r="E34" s="74"/>
      <c r="F34" s="79"/>
    </row>
    <row r="35" spans="1:6" x14ac:dyDescent="0.25">
      <c r="A35" s="57" t="str">
        <f>IF(F35&lt;&gt;"",MAX($A$5:A34)+1,"")</f>
        <v/>
      </c>
      <c r="B35" s="74"/>
      <c r="C35" s="74"/>
      <c r="D35" s="74"/>
      <c r="E35" s="74"/>
      <c r="F35" s="79"/>
    </row>
    <row r="36" spans="1:6" x14ac:dyDescent="0.25">
      <c r="A36" s="57" t="str">
        <f>IF(F36&lt;&gt;"",MAX($A$5:A35)+1,"")</f>
        <v/>
      </c>
      <c r="B36" s="74"/>
      <c r="C36" s="74"/>
      <c r="D36" s="74"/>
      <c r="E36" s="74"/>
      <c r="F36" s="79"/>
    </row>
    <row r="37" spans="1:6" x14ac:dyDescent="0.25">
      <c r="A37" s="57" t="str">
        <f>IF(F37&lt;&gt;"",MAX($A$5:A36)+1,"")</f>
        <v/>
      </c>
      <c r="B37" s="74"/>
      <c r="C37" s="74"/>
      <c r="D37" s="74"/>
      <c r="E37" s="74"/>
      <c r="F37" s="79"/>
    </row>
    <row r="38" spans="1:6" x14ac:dyDescent="0.25">
      <c r="A38" s="57" t="str">
        <f>IF(F38&lt;&gt;"",MAX($A$5:A37)+1,"")</f>
        <v/>
      </c>
      <c r="B38" s="74"/>
      <c r="C38" s="74"/>
      <c r="D38" s="74"/>
      <c r="E38" s="74"/>
      <c r="F38" s="79"/>
    </row>
    <row r="39" spans="1:6" ht="13.8" thickBot="1" x14ac:dyDescent="0.3">
      <c r="A39" s="58" t="str">
        <f>IF(F39&lt;&gt;"",MAX($A$5:A38)+1,"")</f>
        <v/>
      </c>
      <c r="B39" s="80"/>
      <c r="C39" s="80"/>
      <c r="D39" s="80"/>
      <c r="E39" s="80"/>
      <c r="F39" s="81"/>
    </row>
    <row r="40" spans="1:6" ht="24" customHeight="1" x14ac:dyDescent="0.25">
      <c r="A40" s="48">
        <v>70</v>
      </c>
      <c r="B40" s="37"/>
      <c r="E40" s="50" t="s">
        <v>103</v>
      </c>
      <c r="F40" s="49">
        <f>ROUND(SUM(F5:F39),0)</f>
        <v>0</v>
      </c>
    </row>
    <row r="41" spans="1:6" ht="26.25" customHeight="1" x14ac:dyDescent="0.25">
      <c r="B41" s="51"/>
      <c r="C41" s="51"/>
      <c r="D41" s="51"/>
    </row>
  </sheetData>
  <sheetProtection sheet="1" objects="1" scenarios="1"/>
  <dataValidations count="1">
    <dataValidation type="decimal" allowBlank="1" showInputMessage="1" showErrorMessage="1" sqref="F5:F39" xr:uid="{00000000-0002-0000-0200-000000000000}">
      <formula1>0</formula1>
      <formula2>10000000</formula2>
    </dataValidation>
  </dataValidations>
  <pageMargins left="0.7" right="0.7" top="0.75" bottom="0.75" header="0.3" footer="0.3"/>
  <pageSetup scale="98" orientation="landscape" r:id="rId1"/>
  <headerFooter>
    <oddHeader>&amp;C&amp;"Arial,Bold"&amp;16Other Costs</oddHeader>
    <oddFooter>&amp;LForm last modified June 25,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 Sheet</vt:lpstr>
      <vt:lpstr>Gravity Sewer</vt:lpstr>
      <vt:lpstr>Other Costs</vt:lpstr>
      <vt:lpstr>'Main Sheet'!Print_Area</vt:lpstr>
      <vt:lpstr>'Main Sheet'!Print_Titles</vt:lpstr>
    </vt:vector>
  </TitlesOfParts>
  <Company>WSSC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Gingrich</dc:creator>
  <cp:lastModifiedBy>Snyder, Matthew</cp:lastModifiedBy>
  <cp:lastPrinted>2025-06-27T15:03:31Z</cp:lastPrinted>
  <dcterms:created xsi:type="dcterms:W3CDTF">2005-03-30T20:38:21Z</dcterms:created>
  <dcterms:modified xsi:type="dcterms:W3CDTF">2026-07-01T10:50:54Z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