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\\cob-isilp-01\Dsg_library\LIBRARY\9-DRP\FORMS\Internal\"/>
    </mc:Choice>
  </mc:AlternateContent>
  <xr:revisionPtr revIDLastSave="0" documentId="13_ncr:1_{836AEFFC-9F28-4498-8B7F-8EDC93C118D0}" xr6:coauthVersionLast="47" xr6:coauthVersionMax="47" xr10:uidLastSave="{00000000-0000-0000-0000-000000000000}"/>
  <bookViews>
    <workbookView xWindow="-23148" yWindow="-456" windowWidth="23256" windowHeight="12456" xr2:uid="{00000000-000D-0000-FFFF-FFFF00000000}"/>
  </bookViews>
  <sheets>
    <sheet name="Inspection Fee Calculation" sheetId="2" r:id="rId1"/>
    <sheet name="PCCP Fee" sheetId="4" r:id="rId2"/>
    <sheet name="Fee Basis" sheetId="3" state="hidden" r:id="rId3"/>
  </sheets>
  <definedNames>
    <definedName name="_xlnm.Print_Area" localSheetId="2">'Fee Basis'!$A$1</definedName>
    <definedName name="_xlnm.Print_Area" localSheetId="0">'Inspection Fee Calculation'!$A$1:$F$27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4" l="1"/>
  <c r="E8" i="4"/>
  <c r="D8" i="4"/>
  <c r="E7" i="4"/>
  <c r="D7" i="4"/>
  <c r="E6" i="4"/>
  <c r="D6" i="4"/>
  <c r="E5" i="4"/>
  <c r="D5" i="4"/>
  <c r="E4" i="4"/>
  <c r="D4" i="4"/>
  <c r="E3" i="4"/>
  <c r="D3" i="4"/>
  <c r="E9" i="4" l="1"/>
  <c r="D9" i="4" s="1"/>
  <c r="D26" i="2" s="1"/>
  <c r="D17" i="3"/>
  <c r="E26" i="2" s="1"/>
  <c r="F26" i="2" l="1"/>
  <c r="D16" i="3"/>
  <c r="E25" i="2" s="1"/>
  <c r="F25" i="2" s="1"/>
  <c r="D15" i="3"/>
  <c r="E24" i="2" s="1"/>
  <c r="F24" i="2" s="1"/>
  <c r="D14" i="3"/>
  <c r="E23" i="2" s="1"/>
  <c r="F23" i="2" s="1"/>
  <c r="D13" i="3"/>
  <c r="E22" i="2" s="1"/>
  <c r="F22" i="2" s="1"/>
  <c r="D12" i="3"/>
  <c r="E21" i="2" s="1"/>
  <c r="F21" i="2" s="1"/>
  <c r="D11" i="3"/>
  <c r="E20" i="2" s="1"/>
  <c r="F20" i="2" s="1"/>
  <c r="D10" i="3"/>
  <c r="E19" i="2" s="1"/>
  <c r="F19" i="2" s="1"/>
  <c r="D9" i="3"/>
  <c r="E18" i="2"/>
  <c r="F18" i="2" s="1"/>
  <c r="D8" i="3"/>
  <c r="E17" i="2" s="1"/>
  <c r="F17" i="2" s="1"/>
  <c r="D7" i="3"/>
  <c r="E16" i="2" s="1"/>
  <c r="F16" i="2" s="1"/>
  <c r="D6" i="3"/>
  <c r="E15" i="2" s="1"/>
  <c r="F15" i="2" s="1"/>
  <c r="D5" i="3"/>
  <c r="E14" i="2" s="1"/>
  <c r="F14" i="2" s="1"/>
  <c r="D4" i="3"/>
  <c r="E13" i="2" s="1"/>
  <c r="F13" i="2" s="1"/>
  <c r="F27" i="2" l="1"/>
</calcChain>
</file>

<file path=xl/sharedStrings.xml><?xml version="1.0" encoding="utf-8"?>
<sst xmlns="http://schemas.openxmlformats.org/spreadsheetml/2006/main" count="68" uniqueCount="45">
  <si>
    <t>ITEM#</t>
  </si>
  <si>
    <t>ITEM DESCRIPTION</t>
  </si>
  <si>
    <t>UNIT</t>
  </si>
  <si>
    <t>Each</t>
  </si>
  <si>
    <t>QUANTITY</t>
  </si>
  <si>
    <t>TOTAL</t>
  </si>
  <si>
    <t>WASHINGTON SUBURBAN SANITARY COMMISSION</t>
  </si>
  <si>
    <t>Project#</t>
  </si>
  <si>
    <t>Date</t>
  </si>
  <si>
    <t>FH Relocation, Abandonment, or New Installation</t>
  </si>
  <si>
    <t>Valve or Curb Box Adjustment</t>
  </si>
  <si>
    <t>Sewer, Lamphole, or Water Manhole Adjustment</t>
  </si>
  <si>
    <t>Manhole Abandonment</t>
  </si>
  <si>
    <t>Sewer Abandonment</t>
  </si>
  <si>
    <t>Valve Vault Adjust</t>
  </si>
  <si>
    <t>Reconnect Sewer Manhole</t>
  </si>
  <si>
    <t>Adjust Water Meter</t>
  </si>
  <si>
    <t>Relocate Water Meter</t>
  </si>
  <si>
    <t>Relocate Curb Box</t>
  </si>
  <si>
    <t>Lower WHC for SD Installation</t>
  </si>
  <si>
    <t>Water Abandonment</t>
  </si>
  <si>
    <t>ITEM</t>
  </si>
  <si>
    <t>Assumed Number of Required Inspections</t>
  </si>
  <si>
    <t>Manhole Rehabilitation (bench, channel and wall lining, replace/rest frame &amp; cover, chimney seal)</t>
  </si>
  <si>
    <t>Manhole Rehabilitation</t>
  </si>
  <si>
    <t>DEVELOPMENT SERVICES DIVISION</t>
  </si>
  <si>
    <t>Fee</t>
  </si>
  <si>
    <t>FEE/UNIT</t>
  </si>
  <si>
    <t>Total Fee</t>
  </si>
  <si>
    <t>Grading near PCCP (for each 2' vertical foot of change)</t>
  </si>
  <si>
    <t>Change in Grade (plus or minus)</t>
  </si>
  <si>
    <t>Total length of pipe</t>
  </si>
  <si>
    <t>Up to 2 feet</t>
  </si>
  <si>
    <t>2 to 4 feet</t>
  </si>
  <si>
    <t>4 to 6 feet</t>
  </si>
  <si>
    <t>6 to 8 feet</t>
  </si>
  <si>
    <t>8 to 10 feet</t>
  </si>
  <si>
    <t>More than 10 feet</t>
  </si>
  <si>
    <t>Total</t>
  </si>
  <si>
    <t>Estimated Number of Visits</t>
  </si>
  <si>
    <t>Grading near PCCP Water  (Number of inspections see PCCP Fee tab)</t>
  </si>
  <si>
    <t>Sewer or SHC Abandonment</t>
  </si>
  <si>
    <t>Water or WHC Abandonment</t>
  </si>
  <si>
    <t>Inspection for Minor Adjustment / Non-DR Developer (per inspection)(from approved fees list)</t>
  </si>
  <si>
    <t>Determination of Non-DR Inspection Fees (effective 7/1/2025)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</si>
</sst>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0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dobe Garamond Pro Bold"/>
      <family val="1"/>
    </font>
    <font>
      <b/>
      <sz val="12"/>
      <name val="Adobe Garamond Pro Bold"/>
    </font>
    <font>
      <sz val="10"/>
      <color rgb="FFFF000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lightGray"/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2" fillId="0" borderId="0" xfId="0" applyFont="1" applyProtection="1"/>
    <xf numFmtId="0" fontId="2" fillId="0" borderId="1" xfId="0" applyFont="1" applyBorder="1" applyProtection="1"/>
    <xf numFmtId="6" fontId="2" fillId="0" borderId="1" xfId="0" applyNumberFormat="1" applyFont="1" applyBorder="1" applyProtection="1"/>
    <xf numFmtId="0" fontId="2" fillId="2" borderId="1" xfId="0" applyFont="1" applyFill="1" applyBorder="1" applyProtection="1"/>
    <xf numFmtId="0" fontId="2" fillId="0" borderId="0" xfId="0" applyFont="1" applyAlignment="1" applyProtection="1">
      <alignment horizontal="right"/>
    </xf>
    <xf numFmtId="0" fontId="2" fillId="0" borderId="1" xfId="0" applyFont="1" applyBorder="1" applyAlignment="1" applyProtection="1">
      <alignment shrinkToFit="1"/>
    </xf>
    <xf numFmtId="0" fontId="1" fillId="0" borderId="1" xfId="0" applyFont="1" applyBorder="1" applyAlignment="1" applyProtection="1"/>
    <xf numFmtId="0" fontId="5" fillId="0" borderId="1" xfId="0" applyFont="1" applyBorder="1" applyAlignment="1" applyProtection="1">
      <alignment horizontal="center"/>
    </xf>
    <xf numFmtId="0" fontId="2" fillId="3" borderId="1" xfId="0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14" fontId="2" fillId="3" borderId="0" xfId="0" applyNumberFormat="1" applyFont="1" applyFill="1" applyProtection="1">
      <protection locked="0"/>
    </xf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 applyAlignment="1" applyProtection="1">
      <alignment horizontal="center" vertical="center"/>
    </xf>
    <xf numFmtId="6" fontId="2" fillId="0" borderId="1" xfId="0" applyNumberFormat="1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 applyProtection="1">
      <alignment vertical="center" shrinkToFit="1"/>
    </xf>
    <xf numFmtId="0" fontId="2" fillId="3" borderId="1" xfId="0" applyFont="1" applyFill="1" applyBorder="1" applyAlignment="1" applyProtection="1">
      <alignment vertical="center"/>
      <protection locked="0"/>
    </xf>
    <xf numFmtId="6" fontId="2" fillId="0" borderId="1" xfId="0" applyNumberFormat="1" applyFont="1" applyBorder="1" applyAlignment="1" applyProtection="1">
      <alignment vertical="center"/>
    </xf>
    <xf numFmtId="0" fontId="4" fillId="4" borderId="0" xfId="1" applyFill="1" applyProtection="1">
      <protection locked="0"/>
    </xf>
    <xf numFmtId="0" fontId="2" fillId="0" borderId="1" xfId="0" applyFont="1" applyFill="1" applyBorder="1" applyAlignment="1" applyProtection="1">
      <alignment vertical="center"/>
    </xf>
    <xf numFmtId="0" fontId="0" fillId="0" borderId="0" xfId="0" applyProtection="1"/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shrinkToFit="1"/>
    </xf>
    <xf numFmtId="0" fontId="4" fillId="0" borderId="0" xfId="1" applyProtection="1"/>
    <xf numFmtId="0" fontId="9" fillId="5" borderId="0" xfId="1" applyFont="1" applyFill="1" applyProtection="1"/>
    <xf numFmtId="0" fontId="9" fillId="0" borderId="0" xfId="1" applyFont="1" applyProtection="1"/>
    <xf numFmtId="0" fontId="4" fillId="0" borderId="0" xfId="0" applyFont="1" applyAlignment="1">
      <alignment horizontal="right" wrapText="1"/>
    </xf>
    <xf numFmtId="164" fontId="8" fillId="0" borderId="0" xfId="0" applyNumberFormat="1" applyFont="1" applyFill="1" applyAlignment="1">
      <alignment wrapText="1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</cellXfs>
  <cellStyles count="2">
    <cellStyle name="Normal" xfId="0" builtinId="0"/>
    <cellStyle name="Normal 2" xfId="1" xr:uid="{9B2B10E5-3314-4145-8BDE-0396E90A28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373380</xdr:colOff>
      <xdr:row>4</xdr:row>
      <xdr:rowOff>7620</xdr:rowOff>
    </xdr:from>
    <xdr:to>
      <xdr:col>12</xdr:col>
      <xdr:colOff>53340</xdr:colOff>
      <xdr:row>7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CF2A25D-E3C7-442A-BE9E-8F26ED80D87D}"/>
            </a:ext>
          </a:extLst>
        </xdr:cNvPr>
        <xdr:cNvSpPr txBox="1"/>
      </xdr:nvSpPr>
      <xdr:spPr>
        <a:xfrm>
          <a:off x="6240780" y="845820"/>
          <a:ext cx="4556760" cy="510540"/>
        </a:xfrm>
        <a:prstGeom prst="rect">
          <a:avLst/>
        </a:prstGeom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74000">
              <a:schemeClr val="accent5">
                <a:lumMod val="45000"/>
                <a:lumOff val="55000"/>
              </a:schemeClr>
            </a:gs>
            <a:gs pos="83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  <a:ln w="38100" cmpd="dbl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10" b="1" baseline="0"/>
            <a:t>Rate based on Item 43 of FY26 Miscellaneous Fees and  Charges. :  Inspection Fee for  minor adjustment /Non-DR Developert (per inspection)</a:t>
          </a:r>
          <a:endParaRPr lang="en-US" sz="111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7"/>
  <sheetViews>
    <sheetView tabSelected="1" topLeftCell="A9" workbookViewId="0">
      <selection activeCell="D18" sqref="D18"/>
    </sheetView>
  </sheetViews>
  <sheetFormatPr defaultRowHeight="13.2"/>
  <cols>
    <col min="1" max="1" width="8.88671875" style="23"/>
    <col min="2" max="2" width="54.88671875" style="23" customWidth="1"/>
    <col min="3" max="3" width="8.88671875" style="23"/>
    <col min="4" max="4" width="12.33203125" style="23" customWidth="1"/>
    <col min="5" max="5" width="12.6640625" style="23" customWidth="1"/>
    <col min="6" max="6" width="11.5546875" style="23" customWidth="1"/>
    <col min="7" max="16384" width="8.88671875" style="23"/>
  </cols>
  <sheetData>
    <row r="1" spans="1:6" ht="15.6">
      <c r="A1" s="31" t="s">
        <v>6</v>
      </c>
      <c r="B1" s="31"/>
      <c r="C1" s="31"/>
      <c r="D1" s="31"/>
      <c r="E1" s="31"/>
      <c r="F1" s="31"/>
    </row>
    <row r="2" spans="1:6" ht="15.6">
      <c r="A2" s="31" t="s">
        <v>25</v>
      </c>
      <c r="B2" s="31"/>
      <c r="C2" s="31"/>
      <c r="D2" s="31"/>
      <c r="E2" s="31"/>
      <c r="F2" s="31"/>
    </row>
    <row r="3" spans="1:6" ht="15.6">
      <c r="A3" s="32" t="s">
        <v>44</v>
      </c>
      <c r="B3" s="31"/>
      <c r="C3" s="31"/>
      <c r="D3" s="31"/>
      <c r="E3" s="31"/>
      <c r="F3" s="31"/>
    </row>
    <row r="4" spans="1:6" ht="15">
      <c r="A4" s="1"/>
      <c r="B4" s="1"/>
      <c r="C4" s="1"/>
      <c r="D4" s="1"/>
      <c r="E4" s="1"/>
      <c r="F4" s="1"/>
    </row>
    <row r="5" spans="1:6" ht="15">
      <c r="A5" s="1"/>
      <c r="B5" s="1"/>
      <c r="C5" s="1"/>
      <c r="D5" s="1"/>
      <c r="E5" s="1"/>
      <c r="F5" s="1"/>
    </row>
    <row r="6" spans="1:6" ht="15">
      <c r="A6" s="1" t="s">
        <v>7</v>
      </c>
      <c r="B6" s="10"/>
      <c r="C6" s="1"/>
      <c r="D6" s="1"/>
      <c r="E6" s="5" t="s">
        <v>8</v>
      </c>
      <c r="F6" s="11"/>
    </row>
    <row r="11" spans="1:6" ht="13.8">
      <c r="A11" s="8" t="s">
        <v>0</v>
      </c>
      <c r="B11" s="8" t="s">
        <v>1</v>
      </c>
      <c r="C11" s="8" t="s">
        <v>2</v>
      </c>
      <c r="D11" s="8" t="s">
        <v>4</v>
      </c>
      <c r="E11" s="8" t="s">
        <v>27</v>
      </c>
      <c r="F11" s="8" t="s">
        <v>5</v>
      </c>
    </row>
    <row r="12" spans="1:6" ht="15">
      <c r="A12" s="7"/>
      <c r="B12" s="7"/>
      <c r="C12" s="7"/>
      <c r="D12" s="7"/>
      <c r="E12" s="7"/>
      <c r="F12" s="4"/>
    </row>
    <row r="13" spans="1:6" ht="15">
      <c r="A13" s="15">
        <v>1</v>
      </c>
      <c r="B13" s="24" t="s">
        <v>15</v>
      </c>
      <c r="C13" s="6" t="s">
        <v>3</v>
      </c>
      <c r="D13" s="9"/>
      <c r="E13" s="3">
        <f>'Fee Basis'!D4</f>
        <v>2940</v>
      </c>
      <c r="F13" s="3">
        <f>D13*E13</f>
        <v>0</v>
      </c>
    </row>
    <row r="14" spans="1:6" ht="15">
      <c r="A14" s="15">
        <v>2</v>
      </c>
      <c r="B14" s="24" t="s">
        <v>9</v>
      </c>
      <c r="C14" s="6" t="s">
        <v>3</v>
      </c>
      <c r="D14" s="9"/>
      <c r="E14" s="3">
        <f>'Fee Basis'!D5</f>
        <v>1470</v>
      </c>
      <c r="F14" s="3">
        <f t="shared" ref="F14:F25" si="0">D14*E14</f>
        <v>0</v>
      </c>
    </row>
    <row r="15" spans="1:6" ht="15">
      <c r="A15" s="15">
        <v>3</v>
      </c>
      <c r="B15" s="24" t="s">
        <v>12</v>
      </c>
      <c r="C15" s="6" t="s">
        <v>3</v>
      </c>
      <c r="D15" s="9"/>
      <c r="E15" s="3">
        <f>'Fee Basis'!D6</f>
        <v>1470</v>
      </c>
      <c r="F15" s="3">
        <f t="shared" si="0"/>
        <v>0</v>
      </c>
    </row>
    <row r="16" spans="1:6" ht="15">
      <c r="A16" s="15">
        <v>4</v>
      </c>
      <c r="B16" s="24" t="s">
        <v>41</v>
      </c>
      <c r="C16" s="25" t="s">
        <v>3</v>
      </c>
      <c r="D16" s="9"/>
      <c r="E16" s="3">
        <f>'Fee Basis'!D7</f>
        <v>1470</v>
      </c>
      <c r="F16" s="3">
        <f t="shared" si="0"/>
        <v>0</v>
      </c>
    </row>
    <row r="17" spans="1:6" ht="15">
      <c r="A17" s="15">
        <v>5</v>
      </c>
      <c r="B17" s="24" t="s">
        <v>10</v>
      </c>
      <c r="C17" s="6" t="s">
        <v>3</v>
      </c>
      <c r="D17" s="9"/>
      <c r="E17" s="3">
        <f>'Fee Basis'!D8</f>
        <v>735</v>
      </c>
      <c r="F17" s="3">
        <f t="shared" si="0"/>
        <v>0</v>
      </c>
    </row>
    <row r="18" spans="1:6" ht="15">
      <c r="A18" s="15">
        <v>6</v>
      </c>
      <c r="B18" s="24" t="s">
        <v>11</v>
      </c>
      <c r="C18" s="6" t="s">
        <v>3</v>
      </c>
      <c r="D18" s="9"/>
      <c r="E18" s="3">
        <f>'Fee Basis'!D9</f>
        <v>735</v>
      </c>
      <c r="F18" s="3">
        <f t="shared" si="0"/>
        <v>0</v>
      </c>
    </row>
    <row r="19" spans="1:6" ht="36" customHeight="1">
      <c r="A19" s="15">
        <v>7</v>
      </c>
      <c r="B19" s="24" t="s">
        <v>23</v>
      </c>
      <c r="C19" s="18" t="s">
        <v>3</v>
      </c>
      <c r="D19" s="19"/>
      <c r="E19" s="20">
        <f>'Fee Basis'!D10</f>
        <v>1470</v>
      </c>
      <c r="F19" s="20">
        <f t="shared" si="0"/>
        <v>0</v>
      </c>
    </row>
    <row r="20" spans="1:6" ht="15">
      <c r="A20" s="15">
        <v>8</v>
      </c>
      <c r="B20" s="24" t="s">
        <v>14</v>
      </c>
      <c r="C20" s="6" t="s">
        <v>3</v>
      </c>
      <c r="D20" s="9"/>
      <c r="E20" s="3">
        <f>'Fee Basis'!D11</f>
        <v>1470</v>
      </c>
      <c r="F20" s="3">
        <f t="shared" si="0"/>
        <v>0</v>
      </c>
    </row>
    <row r="21" spans="1:6" ht="15">
      <c r="A21" s="15">
        <v>9</v>
      </c>
      <c r="B21" s="24" t="s">
        <v>42</v>
      </c>
      <c r="C21" s="6" t="s">
        <v>3</v>
      </c>
      <c r="D21" s="9"/>
      <c r="E21" s="3">
        <f>'Fee Basis'!D12</f>
        <v>1470</v>
      </c>
      <c r="F21" s="3">
        <f t="shared" si="0"/>
        <v>0</v>
      </c>
    </row>
    <row r="22" spans="1:6" ht="15">
      <c r="A22" s="15">
        <v>10</v>
      </c>
      <c r="B22" s="24" t="s">
        <v>17</v>
      </c>
      <c r="C22" s="6" t="s">
        <v>3</v>
      </c>
      <c r="D22" s="9"/>
      <c r="E22" s="3">
        <f>'Fee Basis'!D13</f>
        <v>735</v>
      </c>
      <c r="F22" s="3">
        <f t="shared" si="0"/>
        <v>0</v>
      </c>
    </row>
    <row r="23" spans="1:6" ht="15">
      <c r="A23" s="15">
        <v>11</v>
      </c>
      <c r="B23" s="24" t="s">
        <v>16</v>
      </c>
      <c r="C23" s="6" t="s">
        <v>3</v>
      </c>
      <c r="D23" s="9"/>
      <c r="E23" s="3">
        <f>'Fee Basis'!D14</f>
        <v>735</v>
      </c>
      <c r="F23" s="3">
        <f t="shared" si="0"/>
        <v>0</v>
      </c>
    </row>
    <row r="24" spans="1:6" ht="15">
      <c r="A24" s="15">
        <v>12</v>
      </c>
      <c r="B24" s="24" t="s">
        <v>18</v>
      </c>
      <c r="C24" s="6" t="s">
        <v>3</v>
      </c>
      <c r="D24" s="9"/>
      <c r="E24" s="3">
        <f>'Fee Basis'!D15</f>
        <v>735</v>
      </c>
      <c r="F24" s="3">
        <f t="shared" si="0"/>
        <v>0</v>
      </c>
    </row>
    <row r="25" spans="1:6" ht="15">
      <c r="A25" s="15">
        <v>13</v>
      </c>
      <c r="B25" s="24" t="s">
        <v>19</v>
      </c>
      <c r="C25" s="6" t="s">
        <v>3</v>
      </c>
      <c r="D25" s="9"/>
      <c r="E25" s="3">
        <f>'Fee Basis'!D16</f>
        <v>735</v>
      </c>
      <c r="F25" s="3">
        <f t="shared" si="0"/>
        <v>0</v>
      </c>
    </row>
    <row r="26" spans="1:6" ht="30">
      <c r="A26" s="15">
        <v>14</v>
      </c>
      <c r="B26" s="24" t="s">
        <v>40</v>
      </c>
      <c r="C26" s="18" t="s">
        <v>3</v>
      </c>
      <c r="D26" s="22" t="str">
        <f>'PCCP Fee'!D9</f>
        <v/>
      </c>
      <c r="E26" s="20">
        <f>'Fee Basis'!D17</f>
        <v>735</v>
      </c>
      <c r="F26" s="20">
        <f>IFERROR(D26*E26,0)</f>
        <v>0</v>
      </c>
    </row>
    <row r="27" spans="1:6" ht="15">
      <c r="D27" s="2"/>
      <c r="E27" s="16" t="s">
        <v>28</v>
      </c>
      <c r="F27" s="3">
        <f>SUM(F13:F25)</f>
        <v>0</v>
      </c>
    </row>
  </sheetData>
  <sheetProtection sheet="1" objects="1" scenarios="1"/>
  <mergeCells count="3">
    <mergeCell ref="A1:F1"/>
    <mergeCell ref="A2:F2"/>
    <mergeCell ref="A3:F3"/>
  </mergeCells>
  <phoneticPr fontId="3" type="noConversion"/>
  <printOptions horizontalCentered="1"/>
  <pageMargins left="0.75" right="0.75" top="1" bottom="1" header="0.5" footer="0.5"/>
  <pageSetup scale="87" orientation="landscape" r:id="rId1"/>
  <headerFooter alignWithMargins="0">
    <oddFooter>&amp;LEffective July 1, 2025
Modified June, 2025
&amp;9&amp;Z&amp;F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B630A-8DE0-49F3-8373-BDFE064F112C}">
  <sheetPr codeName="Sheet2"/>
  <dimension ref="A2:E10"/>
  <sheetViews>
    <sheetView workbookViewId="0">
      <selection activeCell="B3" sqref="B3"/>
    </sheetView>
  </sheetViews>
  <sheetFormatPr defaultRowHeight="13.2"/>
  <cols>
    <col min="1" max="1" width="29.6640625" style="26" customWidth="1"/>
    <col min="2" max="2" width="18.33203125" style="26" customWidth="1"/>
    <col min="3" max="3" width="24.109375" style="26" customWidth="1"/>
    <col min="4" max="4" width="3.5546875" style="26" customWidth="1"/>
    <col min="5" max="16384" width="8.88671875" style="26"/>
  </cols>
  <sheetData>
    <row r="2" spans="1:5">
      <c r="A2" s="26" t="s">
        <v>30</v>
      </c>
      <c r="B2" s="26" t="s">
        <v>31</v>
      </c>
    </row>
    <row r="3" spans="1:5">
      <c r="A3" s="26" t="s">
        <v>32</v>
      </c>
      <c r="B3" s="21"/>
      <c r="D3" s="28">
        <f>INT(B3/500)</f>
        <v>0</v>
      </c>
      <c r="E3" s="28">
        <f>IF(B3&lt;&gt;0,1,0)</f>
        <v>0</v>
      </c>
    </row>
    <row r="4" spans="1:5">
      <c r="A4" s="26" t="s">
        <v>33</v>
      </c>
      <c r="B4" s="21"/>
      <c r="D4" s="28">
        <f>IF(INT(B4/500)&gt;=1,INT(B4/500)+1,0)</f>
        <v>0</v>
      </c>
      <c r="E4" s="28">
        <f>IF(B4&lt;&gt;0,2,0)</f>
        <v>0</v>
      </c>
    </row>
    <row r="5" spans="1:5">
      <c r="A5" s="26" t="s">
        <v>34</v>
      </c>
      <c r="B5" s="21"/>
      <c r="D5" s="28">
        <f>IF(INT(B5/500)&gt;=1,INT(B5/500)+2,0)</f>
        <v>0</v>
      </c>
      <c r="E5" s="28">
        <f>IF(B5&lt;&gt;0,3,0)</f>
        <v>0</v>
      </c>
    </row>
    <row r="6" spans="1:5">
      <c r="A6" s="26" t="s">
        <v>35</v>
      </c>
      <c r="B6" s="21"/>
      <c r="D6" s="28">
        <f>IF(INT(B6/500)&gt;=1,INT(B6/500)+3,0)</f>
        <v>0</v>
      </c>
      <c r="E6" s="28">
        <f>IF(B6&lt;&gt;0,4,0)</f>
        <v>0</v>
      </c>
    </row>
    <row r="7" spans="1:5">
      <c r="A7" s="26" t="s">
        <v>36</v>
      </c>
      <c r="B7" s="21"/>
      <c r="D7" s="28">
        <f>IF(INT(B7/500)&gt;=1,INT(B7/500)+4,0)</f>
        <v>0</v>
      </c>
      <c r="E7" s="28">
        <f>IF(B7&lt;&gt;0,5,0)</f>
        <v>0</v>
      </c>
    </row>
    <row r="8" spans="1:5">
      <c r="A8" s="26" t="s">
        <v>37</v>
      </c>
      <c r="B8" s="21"/>
      <c r="D8" s="28">
        <f>IF(INT(B8/500)&gt;=1,INT(B8/500)+5,0)</f>
        <v>0</v>
      </c>
      <c r="E8" s="28">
        <f>IF(B8&lt;&gt;0,6,0)</f>
        <v>0</v>
      </c>
    </row>
    <row r="9" spans="1:5">
      <c r="A9" s="26" t="s">
        <v>38</v>
      </c>
      <c r="B9" s="27">
        <f>SUM(B3:B8)</f>
        <v>0</v>
      </c>
      <c r="C9" s="26" t="s">
        <v>39</v>
      </c>
      <c r="D9" s="26" t="str">
        <f>IF(B9&lt;&gt;0,MAX(INT(B9/500)+1,E9,SUM(D3:D8)),"")</f>
        <v/>
      </c>
      <c r="E9" s="28">
        <f>MAX(E3:E8)</f>
        <v>0</v>
      </c>
    </row>
    <row r="10" spans="1:5">
      <c r="E10" s="28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D17"/>
  <sheetViews>
    <sheetView workbookViewId="0">
      <selection activeCell="G2" sqref="G2"/>
    </sheetView>
  </sheetViews>
  <sheetFormatPr defaultRowHeight="13.2"/>
  <cols>
    <col min="2" max="2" width="47.21875" customWidth="1"/>
    <col min="3" max="3" width="20.109375" customWidth="1"/>
    <col min="4" max="4" width="13.109375" customWidth="1"/>
  </cols>
  <sheetData>
    <row r="1" spans="1:4" s="12" customFormat="1" ht="26.4">
      <c r="B1" s="29" t="s">
        <v>43</v>
      </c>
      <c r="C1" s="30">
        <v>735</v>
      </c>
    </row>
    <row r="3" spans="1:4" ht="26.4">
      <c r="B3" t="s">
        <v>21</v>
      </c>
      <c r="C3" s="12" t="s">
        <v>22</v>
      </c>
      <c r="D3" s="17" t="s">
        <v>26</v>
      </c>
    </row>
    <row r="4" spans="1:4">
      <c r="A4">
        <v>1</v>
      </c>
      <c r="B4" t="s">
        <v>15</v>
      </c>
      <c r="C4" s="14">
        <v>4</v>
      </c>
      <c r="D4" s="13">
        <f>C4*$C$1</f>
        <v>2940</v>
      </c>
    </row>
    <row r="5" spans="1:4">
      <c r="A5">
        <v>2</v>
      </c>
      <c r="B5" t="s">
        <v>9</v>
      </c>
      <c r="C5" s="14">
        <v>2</v>
      </c>
      <c r="D5" s="13">
        <f t="shared" ref="D5:D15" si="0">C5*$C$1</f>
        <v>1470</v>
      </c>
    </row>
    <row r="6" spans="1:4">
      <c r="A6">
        <v>3</v>
      </c>
      <c r="B6" t="s">
        <v>12</v>
      </c>
      <c r="C6" s="14">
        <v>2</v>
      </c>
      <c r="D6" s="13">
        <f t="shared" si="0"/>
        <v>1470</v>
      </c>
    </row>
    <row r="7" spans="1:4">
      <c r="A7">
        <v>4</v>
      </c>
      <c r="B7" t="s">
        <v>13</v>
      </c>
      <c r="C7" s="14">
        <v>2</v>
      </c>
      <c r="D7" s="13">
        <f t="shared" si="0"/>
        <v>1470</v>
      </c>
    </row>
    <row r="8" spans="1:4">
      <c r="A8">
        <v>5</v>
      </c>
      <c r="B8" t="s">
        <v>10</v>
      </c>
      <c r="C8" s="14">
        <v>1</v>
      </c>
      <c r="D8" s="13">
        <f t="shared" si="0"/>
        <v>735</v>
      </c>
    </row>
    <row r="9" spans="1:4">
      <c r="A9">
        <v>6</v>
      </c>
      <c r="B9" t="s">
        <v>11</v>
      </c>
      <c r="C9" s="14">
        <v>1</v>
      </c>
      <c r="D9" s="13">
        <f t="shared" si="0"/>
        <v>735</v>
      </c>
    </row>
    <row r="10" spans="1:4">
      <c r="A10">
        <v>7</v>
      </c>
      <c r="B10" t="s">
        <v>24</v>
      </c>
      <c r="C10" s="14">
        <v>2</v>
      </c>
      <c r="D10" s="13">
        <f t="shared" si="0"/>
        <v>1470</v>
      </c>
    </row>
    <row r="11" spans="1:4">
      <c r="A11">
        <v>8</v>
      </c>
      <c r="B11" t="s">
        <v>14</v>
      </c>
      <c r="C11" s="14">
        <v>2</v>
      </c>
      <c r="D11" s="13">
        <f t="shared" si="0"/>
        <v>1470</v>
      </c>
    </row>
    <row r="12" spans="1:4">
      <c r="A12">
        <v>9</v>
      </c>
      <c r="B12" t="s">
        <v>20</v>
      </c>
      <c r="C12" s="14">
        <v>2</v>
      </c>
      <c r="D12" s="13">
        <f t="shared" si="0"/>
        <v>1470</v>
      </c>
    </row>
    <row r="13" spans="1:4">
      <c r="A13">
        <v>10</v>
      </c>
      <c r="B13" t="s">
        <v>17</v>
      </c>
      <c r="C13" s="14">
        <v>1</v>
      </c>
      <c r="D13" s="13">
        <f t="shared" si="0"/>
        <v>735</v>
      </c>
    </row>
    <row r="14" spans="1:4">
      <c r="A14">
        <v>11</v>
      </c>
      <c r="B14" t="s">
        <v>16</v>
      </c>
      <c r="C14" s="14">
        <v>1</v>
      </c>
      <c r="D14" s="13">
        <f t="shared" si="0"/>
        <v>735</v>
      </c>
    </row>
    <row r="15" spans="1:4">
      <c r="A15">
        <v>12</v>
      </c>
      <c r="B15" t="s">
        <v>18</v>
      </c>
      <c r="C15" s="14">
        <v>1</v>
      </c>
      <c r="D15" s="13">
        <f t="shared" si="0"/>
        <v>735</v>
      </c>
    </row>
    <row r="16" spans="1:4">
      <c r="A16">
        <v>13</v>
      </c>
      <c r="B16" t="s">
        <v>19</v>
      </c>
      <c r="C16" s="14">
        <v>1</v>
      </c>
      <c r="D16" s="13">
        <f>C16*$C$1</f>
        <v>735</v>
      </c>
    </row>
    <row r="17" spans="1:4">
      <c r="A17">
        <v>14</v>
      </c>
      <c r="B17" t="s">
        <v>29</v>
      </c>
      <c r="C17" s="14">
        <v>1</v>
      </c>
      <c r="D17" s="13">
        <f>C17*$C$1</f>
        <v>735</v>
      </c>
    </row>
  </sheetData>
  <sheetProtection sheet="1" objects="1" scenarios="1"/>
  <phoneticPr fontId="3" type="noConversion"/>
  <pageMargins left="0.75" right="0.75" top="1" bottom="1" header="0.5" footer="0.5"/>
  <pageSetup orientation="portrait" r:id="rId1"/>
  <headerFooter alignWithMargins="0">
    <oddFooter>&amp;LEffective July 1, 2020
Last Modified May 21, 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Inspection Fee Calculation</vt:lpstr>
      <vt:lpstr>PCCP Fee</vt:lpstr>
      <vt:lpstr>Fee Basis</vt:lpstr>
      <vt:lpstr>'Fee Basis'!Print_Area</vt:lpstr>
      <vt:lpstr>'Inspection Fee Calculation'!Print_Area</vt:lpstr>
    </vt:vector>
  </TitlesOfParts>
  <Company>WSSC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Gingrich</dc:creator>
  <cp:lastModifiedBy>Tom Gingrich</cp:lastModifiedBy>
  <cp:lastPrinted>2025-06-27T17:40:40Z</cp:lastPrinted>
  <dcterms:created xsi:type="dcterms:W3CDTF">2005-03-30T20:38:21Z</dcterms:created>
  <dcterms:modified xsi:type="dcterms:W3CDTF">2025-06-27T17:43:15Z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